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810" windowWidth="1423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<sst xmlns="http://schemas.openxmlformats.org/spreadsheetml/2006/main" count="156" uniqueCount="76">
  <si>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</si>
  <si>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</si>
  <si>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</si>
  <si>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</si>
  <si>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</si>
  <si>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</si>
  <si>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</si>
  <si>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</si>
  <si>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</si>
  <si>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</si>
  <si>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</si>
  <si>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</si>
  <si>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</si>
  <si>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</si>
  <si>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</si>
  <si>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</si>
  <si>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</si>
  <si>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</si>
  <si>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</si>
  <si>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</si>
  <si>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</si>
  <si>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</si>
  <si>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</si>
  <si>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</si>
  <si>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</si>
  <si>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</si>
  <si>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</si>
  <si>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</si>
  <si>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</si>
  <si>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Conectiv Power Delivery</t>
  </si>
  <si>
    <t>Conectiv Switches from Supplier</t>
  </si>
  <si>
    <t>Conectiv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</si>
  <si>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</si>
  <si>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</si>
  <si>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</si>
  <si>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</si>
  <si>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</si>
  <si>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</si>
  <si>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</si>
  <si>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</si>
  <si>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</si>
  <si>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</si>
  <si>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</si>
  <si>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</si>
  <si>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</si>
  <si>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</si>
  <si>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</si>
  <si>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</si>
  <si>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</si>
  <si>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</si>
  <si>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</si>
  <si>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</si>
  <si>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</si>
  <si>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</si>
  <si>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</si>
  <si>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</si>
  <si>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Conectiv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</si>
  <si>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</si>
  <si>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</si>
  <si>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</si>
  <si>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</si>
  <si>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</si>
  <si>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</si>
  <si>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</si>
  <si>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</si>
  <si>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</si>
  <si>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</si>
  <si>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</si>
  <si>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</si>
  <si>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</si>
  <si>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</si>
  <si>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</si>
  <si>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</si>
  <si>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</si>
  <si>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</si>
  <si>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November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</si>
</sst>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56">
      <selection activeCell="G59" sqref="G59"/>
    </sheetView>
  </sheetViews>
  <sheetFormatPr defaultColWidth="9.140625" defaultRowHeight="12.75"/>
  <cols>
    <col min="4" max="4" width="12.42187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75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0</v>
      </c>
      <c r="G10" s="34">
        <v>0</v>
      </c>
      <c r="H10" s="34">
        <v>2</v>
      </c>
      <c r="I10" s="34">
        <f>SUM(F10:H10)</f>
        <v>2</v>
      </c>
      <c r="J10" s="34">
        <f>SUM(E10:H10)</f>
        <v>2</v>
      </c>
    </row>
    <row r="11" spans="2:10" ht="12.75">
      <c r="B11" s="18" t="s">
        <v>12</v>
      </c>
      <c r="C11" s="5"/>
      <c r="D11" s="6"/>
      <c r="E11" s="34">
        <v>58</v>
      </c>
      <c r="F11" s="34">
        <v>806</v>
      </c>
      <c r="G11" s="34">
        <v>2287</v>
      </c>
      <c r="H11" s="34">
        <v>479</v>
      </c>
      <c r="I11" s="34">
        <f>SUM(F11:H11)</f>
        <v>3572</v>
      </c>
      <c r="J11" s="34">
        <f>SUM(E11:H11)</f>
        <v>3630</v>
      </c>
    </row>
    <row r="12" spans="2:10" ht="12.75">
      <c r="B12" s="18" t="s">
        <v>29</v>
      </c>
      <c r="C12" s="5"/>
      <c r="D12" s="6"/>
      <c r="E12" s="34">
        <v>189</v>
      </c>
      <c r="F12" s="34">
        <v>1653</v>
      </c>
      <c r="G12" s="34">
        <v>237</v>
      </c>
      <c r="H12" s="34">
        <v>73</v>
      </c>
      <c r="I12" s="34">
        <f>SUM(F12:H12)</f>
        <v>1963</v>
      </c>
      <c r="J12" s="34">
        <f>SUM(E12:H12)</f>
        <v>2152</v>
      </c>
    </row>
    <row r="13" spans="2:10" ht="12.75">
      <c r="B13" s="18" t="s">
        <v>13</v>
      </c>
      <c r="C13" s="5"/>
      <c r="D13" s="6"/>
      <c r="E13" s="34">
        <v>43615</v>
      </c>
      <c r="F13" s="34">
        <v>4911</v>
      </c>
      <c r="G13" s="34">
        <v>3480</v>
      </c>
      <c r="H13" s="34">
        <v>388</v>
      </c>
      <c r="I13" s="34">
        <f>SUM(F13:H13)</f>
        <v>8779</v>
      </c>
      <c r="J13" s="34">
        <f>SUM(E13:H13)</f>
        <v>52394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43862</v>
      </c>
      <c r="F15" s="49">
        <f t="shared" si="0"/>
        <v>7370</v>
      </c>
      <c r="G15" s="49">
        <f t="shared" si="0"/>
        <v>6004</v>
      </c>
      <c r="H15" s="49">
        <f t="shared" si="0"/>
        <v>942</v>
      </c>
      <c r="I15" s="49">
        <f t="shared" si="0"/>
        <v>14316</v>
      </c>
      <c r="J15" s="49">
        <f t="shared" si="0"/>
        <v>58178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204605</v>
      </c>
      <c r="F20" s="34">
        <v>26228</v>
      </c>
      <c r="G20" s="34">
        <v>1314</v>
      </c>
      <c r="H20" s="34">
        <v>118</v>
      </c>
      <c r="I20" s="34">
        <f>SUM(F20:H20)</f>
        <v>27660</v>
      </c>
      <c r="J20" s="34">
        <f>SUM(E20:H20)</f>
        <v>232265</v>
      </c>
    </row>
    <row r="21" spans="2:10" ht="12.75">
      <c r="B21" s="18" t="s">
        <v>15</v>
      </c>
      <c r="C21" s="5"/>
      <c r="D21" s="6"/>
      <c r="E21" s="34">
        <v>1069349</v>
      </c>
      <c r="F21" s="34">
        <v>106675</v>
      </c>
      <c r="G21" s="34">
        <v>9249</v>
      </c>
      <c r="H21" s="34">
        <v>626</v>
      </c>
      <c r="I21" s="34">
        <f>SUM(F21:H21)</f>
        <v>116550</v>
      </c>
      <c r="J21" s="34">
        <f>SUM(E21:H21)</f>
        <v>1185899</v>
      </c>
    </row>
    <row r="22" spans="2:10" ht="12.75">
      <c r="B22" s="18" t="s">
        <v>29</v>
      </c>
      <c r="C22" s="5"/>
      <c r="D22" s="6"/>
      <c r="E22" s="34">
        <v>167628</v>
      </c>
      <c r="F22" s="34">
        <v>31054</v>
      </c>
      <c r="G22" s="34">
        <v>794</v>
      </c>
      <c r="H22" s="34">
        <v>84</v>
      </c>
      <c r="I22" s="34">
        <f>SUM(F22:H22)</f>
        <v>31932</v>
      </c>
      <c r="J22" s="34">
        <f>SUM(E22:H22)</f>
        <v>199560</v>
      </c>
    </row>
    <row r="23" spans="2:10" ht="12.75">
      <c r="B23" s="18" t="s">
        <v>13</v>
      </c>
      <c r="C23" s="5"/>
      <c r="D23" s="6"/>
      <c r="E23" s="34">
        <v>464623</v>
      </c>
      <c r="F23" s="34">
        <v>35162</v>
      </c>
      <c r="G23" s="34">
        <v>13386</v>
      </c>
      <c r="H23" s="34">
        <v>711</v>
      </c>
      <c r="I23" s="34">
        <f>SUM(F23:H23)</f>
        <v>49259</v>
      </c>
      <c r="J23" s="34">
        <f>SUM(E23:H23)</f>
        <v>513882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1906205</v>
      </c>
      <c r="F25" s="49">
        <f t="shared" si="1"/>
        <v>199119</v>
      </c>
      <c r="G25" s="49">
        <f t="shared" si="1"/>
        <v>24743</v>
      </c>
      <c r="H25" s="49">
        <f t="shared" si="1"/>
        <v>1539</v>
      </c>
      <c r="I25" s="49">
        <f t="shared" si="1"/>
        <v>225401</v>
      </c>
      <c r="J25" s="49">
        <f t="shared" si="1"/>
        <v>2131606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</v>
      </c>
      <c r="G30" s="35">
        <f t="shared" si="2"/>
        <v>0</v>
      </c>
      <c r="H30" s="35">
        <f t="shared" si="2"/>
        <v>0.01694915254237288</v>
      </c>
      <c r="I30" s="35">
        <f t="shared" si="2"/>
        <v>7.230657989877079E-05</v>
      </c>
      <c r="J30" s="35">
        <f t="shared" si="2"/>
        <v>8.61085398144361E-06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5.423860685332852E-05</v>
      </c>
      <c r="F31" s="35">
        <f t="shared" si="3"/>
        <v>0.007555659714084837</v>
      </c>
      <c r="G31" s="35">
        <f t="shared" si="3"/>
        <v>0.24726997513244675</v>
      </c>
      <c r="H31" s="35">
        <f t="shared" si="3"/>
        <v>0.7651757188498403</v>
      </c>
      <c r="I31" s="35">
        <f t="shared" si="3"/>
        <v>0.03064779064779065</v>
      </c>
      <c r="J31" s="35">
        <f t="shared" si="3"/>
        <v>0.003060968935803133</v>
      </c>
    </row>
    <row r="32" spans="2:10" ht="12.75">
      <c r="B32" s="18" t="s">
        <v>29</v>
      </c>
      <c r="C32" s="5"/>
      <c r="D32" s="6"/>
      <c r="E32" s="35">
        <f t="shared" si="3"/>
        <v>0.0011274965996134298</v>
      </c>
      <c r="F32" s="35">
        <f t="shared" si="3"/>
        <v>0.053229857667289236</v>
      </c>
      <c r="G32" s="35">
        <f t="shared" si="3"/>
        <v>0.29848866498740556</v>
      </c>
      <c r="H32" s="35">
        <f t="shared" si="3"/>
        <v>0.8690476190476191</v>
      </c>
      <c r="I32" s="35">
        <f t="shared" si="3"/>
        <v>0.061474383064011026</v>
      </c>
      <c r="J32" s="35">
        <f t="shared" si="3"/>
        <v>0.010783724193225095</v>
      </c>
    </row>
    <row r="33" spans="2:10" ht="12.75">
      <c r="B33" s="18" t="s">
        <v>13</v>
      </c>
      <c r="C33" s="5"/>
      <c r="D33" s="6"/>
      <c r="E33" s="35">
        <f t="shared" si="3"/>
        <v>0.09387180574358135</v>
      </c>
      <c r="F33" s="35">
        <f t="shared" si="3"/>
        <v>0.13966782321824697</v>
      </c>
      <c r="G33" s="35">
        <f t="shared" si="3"/>
        <v>0.25997310623038994</v>
      </c>
      <c r="H33" s="35">
        <f t="shared" si="3"/>
        <v>0.5457102672292545</v>
      </c>
      <c r="I33" s="35">
        <f t="shared" si="3"/>
        <v>0.1782212387583995</v>
      </c>
      <c r="J33" s="35">
        <f t="shared" si="3"/>
        <v>0.1019572586702784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0.023010116960138074</v>
      </c>
      <c r="F35" s="36">
        <f t="shared" si="4"/>
        <v>0.037013042452001065</v>
      </c>
      <c r="G35" s="36">
        <f t="shared" si="4"/>
        <v>0.24265448813805926</v>
      </c>
      <c r="H35" s="36">
        <f t="shared" si="4"/>
        <v>0.6120857699805068</v>
      </c>
      <c r="I35" s="36">
        <f t="shared" si="4"/>
        <v>0.06351347154626644</v>
      </c>
      <c r="J35" s="36">
        <f t="shared" si="4"/>
        <v>0.027293036330353734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0</v>
      </c>
      <c r="G47" s="45">
        <v>0</v>
      </c>
      <c r="H47" s="45">
        <v>0</v>
      </c>
      <c r="I47" s="45">
        <f>SUM(F47:H47)</f>
        <v>0</v>
      </c>
      <c r="J47" s="45">
        <f>SUM(E47:H47)</f>
        <v>0</v>
      </c>
    </row>
    <row r="48" spans="2:10" ht="12.75">
      <c r="B48" s="33" t="s">
        <v>15</v>
      </c>
      <c r="C48" s="12"/>
      <c r="D48" s="13"/>
      <c r="E48" s="45">
        <v>0.23</v>
      </c>
      <c r="F48" s="45">
        <v>17.73</v>
      </c>
      <c r="G48" s="45">
        <v>405.34</v>
      </c>
      <c r="H48" s="45">
        <v>1333.79</v>
      </c>
      <c r="I48" s="45">
        <f>SUM(F48:H48)</f>
        <v>1756.86</v>
      </c>
      <c r="J48" s="45">
        <f>SUM(E48:H48)</f>
        <v>1757.09</v>
      </c>
    </row>
    <row r="49" spans="2:10" ht="12.75">
      <c r="B49" s="33" t="s">
        <v>29</v>
      </c>
      <c r="C49" s="12"/>
      <c r="D49" s="13"/>
      <c r="E49" s="45">
        <v>0.6</v>
      </c>
      <c r="F49" s="45">
        <v>17.8</v>
      </c>
      <c r="G49" s="45">
        <v>44.1</v>
      </c>
      <c r="H49" s="45">
        <v>117</v>
      </c>
      <c r="I49" s="45">
        <f>SUM(F49:H49)</f>
        <v>178.9</v>
      </c>
      <c r="J49" s="45">
        <f>SUM(E49:H49)</f>
        <v>179.5</v>
      </c>
    </row>
    <row r="50" spans="2:10" ht="12.75">
      <c r="B50" s="33" t="s">
        <v>13</v>
      </c>
      <c r="C50" s="12"/>
      <c r="D50" s="13"/>
      <c r="E50" s="45">
        <f>190706.73/1000</f>
        <v>190.70673000000002</v>
      </c>
      <c r="F50" s="45">
        <f>27978.79/1000</f>
        <v>27.97879</v>
      </c>
      <c r="G50" s="45">
        <f>282947.92/1000</f>
        <v>282.94792</v>
      </c>
      <c r="H50" s="45">
        <f>623587.75/1000</f>
        <v>623.58775</v>
      </c>
      <c r="I50" s="45">
        <f>SUM(F50:H50)</f>
        <v>934.5144600000001</v>
      </c>
      <c r="J50" s="45">
        <f>SUM(E50:H50)</f>
        <v>1125.2211900000002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191.53673000000003</v>
      </c>
      <c r="F52" s="44">
        <f t="shared" si="5"/>
        <v>63.508790000000005</v>
      </c>
      <c r="G52" s="44">
        <f t="shared" si="5"/>
        <v>732.38792</v>
      </c>
      <c r="H52" s="44">
        <f t="shared" si="5"/>
        <v>2074.37775</v>
      </c>
      <c r="I52" s="44">
        <f t="shared" si="5"/>
        <v>2870.27446</v>
      </c>
      <c r="J52" s="44">
        <f t="shared" si="5"/>
        <v>3061.8111900000004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882.78</v>
      </c>
      <c r="F57" s="45">
        <v>201.76</v>
      </c>
      <c r="G57" s="45">
        <v>188.28</v>
      </c>
      <c r="H57" s="45">
        <v>227.69</v>
      </c>
      <c r="I57" s="45">
        <f>SUM(F57:H57)</f>
        <v>617.73</v>
      </c>
      <c r="J57" s="45">
        <f>SUM(E57:H57)</f>
        <v>1500.51</v>
      </c>
    </row>
    <row r="58" spans="2:10" ht="12.75">
      <c r="B58" s="33" t="s">
        <v>15</v>
      </c>
      <c r="C58" s="12"/>
      <c r="D58" s="13"/>
      <c r="E58" s="45">
        <v>3257.42</v>
      </c>
      <c r="F58" s="45">
        <v>833.76</v>
      </c>
      <c r="G58" s="45">
        <v>1283.18</v>
      </c>
      <c r="H58" s="45">
        <v>1475.6</v>
      </c>
      <c r="I58" s="45">
        <f>SUM(F58:H58)</f>
        <v>3592.54</v>
      </c>
      <c r="J58" s="45">
        <f>SUM(E58:H58)</f>
        <v>6849.960000000001</v>
      </c>
    </row>
    <row r="59" spans="2:10" ht="12.75">
      <c r="B59" s="33" t="s">
        <v>29</v>
      </c>
      <c r="C59" s="12"/>
      <c r="D59" s="13"/>
      <c r="E59" s="45">
        <v>523</v>
      </c>
      <c r="F59" s="45">
        <v>177.8</v>
      </c>
      <c r="G59" s="45">
        <v>116.7</v>
      </c>
      <c r="H59" s="45">
        <v>129</v>
      </c>
      <c r="I59" s="45">
        <f>SUM(F59:H59)</f>
        <v>423.5</v>
      </c>
      <c r="J59" s="45">
        <f>SUM(E59:H59)</f>
        <v>946.5</v>
      </c>
    </row>
    <row r="60" spans="2:10" ht="12.75">
      <c r="B60" s="33" t="s">
        <v>13</v>
      </c>
      <c r="C60" s="12"/>
      <c r="D60" s="13"/>
      <c r="E60" s="45">
        <f>1684291.85/1000</f>
        <v>1684.29185</v>
      </c>
      <c r="F60" s="45">
        <f>149059.62/1000</f>
        <v>149.05962</v>
      </c>
      <c r="G60" s="45">
        <f>830361.79/1000</f>
        <v>830.36179</v>
      </c>
      <c r="H60" s="45">
        <f>842158.44/1000</f>
        <v>842.1584399999999</v>
      </c>
      <c r="I60" s="45">
        <f>SUM(F60:H60)</f>
        <v>1821.57985</v>
      </c>
      <c r="J60" s="45">
        <f>SUM(E60:H60)</f>
        <v>3505.8716999999997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6347.49185</v>
      </c>
      <c r="F62" s="44">
        <f t="shared" si="6"/>
        <v>1362.37962</v>
      </c>
      <c r="G62" s="44">
        <f t="shared" si="6"/>
        <v>2418.5217900000002</v>
      </c>
      <c r="H62" s="44">
        <f t="shared" si="6"/>
        <v>2674.44844</v>
      </c>
      <c r="I62" s="44">
        <f t="shared" si="6"/>
        <v>6455.3498500000005</v>
      </c>
      <c r="J62" s="44">
        <f t="shared" si="6"/>
        <v>12802.8417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</v>
      </c>
      <c r="G67" s="35">
        <f t="shared" si="7"/>
        <v>0</v>
      </c>
      <c r="H67" s="35">
        <f t="shared" si="7"/>
        <v>0</v>
      </c>
      <c r="I67" s="35">
        <f t="shared" si="7"/>
        <v>0</v>
      </c>
      <c r="J67" s="35">
        <f t="shared" si="7"/>
        <v>0</v>
      </c>
    </row>
    <row r="68" spans="2:10" ht="12.75">
      <c r="B68" s="33" t="s">
        <v>15</v>
      </c>
      <c r="C68" s="5"/>
      <c r="D68" s="6"/>
      <c r="E68" s="35">
        <f aca="true" t="shared" si="8" ref="E68:J70">E48/E58</f>
        <v>7.06080272117197E-05</v>
      </c>
      <c r="F68" s="35">
        <f t="shared" si="8"/>
        <v>0.02126511226252159</v>
      </c>
      <c r="G68" s="35">
        <f t="shared" si="8"/>
        <v>0.31588709300331985</v>
      </c>
      <c r="H68" s="35">
        <f t="shared" si="8"/>
        <v>0.9038967199783139</v>
      </c>
      <c r="I68" s="35">
        <f t="shared" si="8"/>
        <v>0.4890300455944819</v>
      </c>
      <c r="J68" s="35">
        <f t="shared" si="8"/>
        <v>0.25651098692547103</v>
      </c>
    </row>
    <row r="69" spans="2:10" ht="12.75">
      <c r="B69" s="33" t="s">
        <v>29</v>
      </c>
      <c r="C69" s="5"/>
      <c r="D69" s="6"/>
      <c r="E69" s="35">
        <f t="shared" si="8"/>
        <v>0.001147227533460803</v>
      </c>
      <c r="F69" s="35">
        <f t="shared" si="8"/>
        <v>0.10011248593925759</v>
      </c>
      <c r="G69" s="35">
        <f t="shared" si="8"/>
        <v>0.37789203084832906</v>
      </c>
      <c r="H69" s="35">
        <f t="shared" si="8"/>
        <v>0.9069767441860465</v>
      </c>
      <c r="I69" s="35">
        <f t="shared" si="8"/>
        <v>0.4224321133412043</v>
      </c>
      <c r="J69" s="35">
        <f t="shared" si="8"/>
        <v>0.1896460644479662</v>
      </c>
    </row>
    <row r="70" spans="2:10" ht="12.75">
      <c r="B70" s="33" t="s">
        <v>13</v>
      </c>
      <c r="C70" s="5"/>
      <c r="D70" s="6"/>
      <c r="E70" s="35">
        <f t="shared" si="8"/>
        <v>0.11322665368237697</v>
      </c>
      <c r="F70" s="35">
        <f t="shared" si="8"/>
        <v>0.187702008095821</v>
      </c>
      <c r="G70" s="35">
        <f t="shared" si="8"/>
        <v>0.3407525772591246</v>
      </c>
      <c r="H70" s="35">
        <f t="shared" si="8"/>
        <v>0.7404636946938394</v>
      </c>
      <c r="I70" s="35">
        <f t="shared" si="8"/>
        <v>0.5130241531821952</v>
      </c>
      <c r="J70" s="35">
        <f t="shared" si="8"/>
        <v>0.32095332809811616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9" ref="E72:J72">E52/E62</f>
        <v>0.030175183289128608</v>
      </c>
      <c r="F72" s="36">
        <f t="shared" si="9"/>
        <v>0.046616074600411304</v>
      </c>
      <c r="G72" s="36">
        <f t="shared" si="9"/>
        <v>0.3028246108958977</v>
      </c>
      <c r="H72" s="36">
        <f t="shared" si="9"/>
        <v>0.775628245052277</v>
      </c>
      <c r="I72" s="36">
        <f t="shared" si="9"/>
        <v>0.44463499681585805</v>
      </c>
      <c r="J72" s="36">
        <f t="shared" si="9"/>
        <v>0.23915090584928503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0</v>
      </c>
      <c r="G77" s="28">
        <v>0</v>
      </c>
      <c r="H77" s="50">
        <v>1</v>
      </c>
      <c r="I77" s="46"/>
      <c r="J77" s="46"/>
    </row>
    <row r="78" spans="2:10" ht="12.75">
      <c r="B78" s="33" t="s">
        <v>15</v>
      </c>
      <c r="C78" s="5"/>
      <c r="D78" s="6"/>
      <c r="E78" s="28">
        <v>3</v>
      </c>
      <c r="F78" s="28">
        <v>6</v>
      </c>
      <c r="G78" s="28">
        <v>13</v>
      </c>
      <c r="H78" s="50">
        <v>14</v>
      </c>
      <c r="I78" s="46"/>
      <c r="J78" s="46"/>
    </row>
    <row r="79" spans="2:10" ht="12.75">
      <c r="B79" s="33" t="s">
        <v>29</v>
      </c>
      <c r="C79" s="5"/>
      <c r="D79" s="6"/>
      <c r="E79" s="28">
        <v>2</v>
      </c>
      <c r="F79" s="28">
        <v>4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4</v>
      </c>
      <c r="F80" s="28">
        <v>5</v>
      </c>
      <c r="G80" s="28">
        <v>9</v>
      </c>
      <c r="H80" s="50">
        <v>12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0</v>
      </c>
      <c r="I94" s="28">
        <f>SUM(F94:H94)</f>
        <v>0</v>
      </c>
      <c r="J94" s="28">
        <f>SUM(E94:H94)</f>
        <v>0</v>
      </c>
    </row>
    <row r="95" spans="2:10" ht="12.75">
      <c r="B95" s="18" t="s">
        <v>26</v>
      </c>
      <c r="C95" s="5"/>
      <c r="D95" s="6"/>
      <c r="E95" s="28">
        <v>0</v>
      </c>
      <c r="F95" s="28">
        <v>0</v>
      </c>
      <c r="G95" s="28">
        <v>0</v>
      </c>
      <c r="H95" s="28">
        <v>0</v>
      </c>
      <c r="I95" s="28">
        <f aca="true" t="shared" si="10" ref="I95:I101">SUM(F95:H95)</f>
        <v>0</v>
      </c>
      <c r="J95" s="28">
        <f aca="true" t="shared" si="11" ref="J95:J101">SUM(E95:H95)</f>
        <v>0</v>
      </c>
    </row>
    <row r="96" spans="2:10" ht="12.75">
      <c r="B96" s="18" t="s">
        <v>27</v>
      </c>
      <c r="C96" s="5"/>
      <c r="D96" s="6"/>
      <c r="E96" s="28">
        <v>3</v>
      </c>
      <c r="F96" s="28">
        <v>51</v>
      </c>
      <c r="G96" s="28">
        <v>428</v>
      </c>
      <c r="H96" s="28">
        <v>50</v>
      </c>
      <c r="I96" s="28">
        <f t="shared" si="10"/>
        <v>529</v>
      </c>
      <c r="J96" s="28">
        <f t="shared" si="11"/>
        <v>532</v>
      </c>
    </row>
    <row r="97" spans="2:10" ht="12.75">
      <c r="B97" s="18" t="s">
        <v>28</v>
      </c>
      <c r="C97" s="5"/>
      <c r="D97" s="6"/>
      <c r="E97" s="28">
        <v>6</v>
      </c>
      <c r="F97" s="28">
        <v>1</v>
      </c>
      <c r="G97" s="28">
        <v>7</v>
      </c>
      <c r="H97" s="28">
        <v>30</v>
      </c>
      <c r="I97" s="28">
        <f t="shared" si="10"/>
        <v>38</v>
      </c>
      <c r="J97" s="28">
        <f t="shared" si="11"/>
        <v>44</v>
      </c>
    </row>
    <row r="98" spans="2:10" ht="12.75">
      <c r="B98" s="18" t="s">
        <v>30</v>
      </c>
      <c r="C98" s="5"/>
      <c r="D98" s="6"/>
      <c r="E98" s="28">
        <v>2</v>
      </c>
      <c r="F98" s="28">
        <v>62</v>
      </c>
      <c r="G98" s="28">
        <v>3</v>
      </c>
      <c r="H98" s="28">
        <v>1</v>
      </c>
      <c r="I98" s="28">
        <f t="shared" si="10"/>
        <v>66</v>
      </c>
      <c r="J98" s="28">
        <f t="shared" si="11"/>
        <v>68</v>
      </c>
    </row>
    <row r="99" spans="2:10" ht="12.75">
      <c r="B99" s="18" t="s">
        <v>31</v>
      </c>
      <c r="C99" s="5"/>
      <c r="D99" s="6"/>
      <c r="E99" s="28">
        <v>0</v>
      </c>
      <c r="F99" s="28">
        <v>6</v>
      </c>
      <c r="G99" s="28">
        <v>0</v>
      </c>
      <c r="H99" s="28">
        <v>0</v>
      </c>
      <c r="I99" s="28">
        <f t="shared" si="10"/>
        <v>6</v>
      </c>
      <c r="J99" s="28">
        <f t="shared" si="11"/>
        <v>6</v>
      </c>
    </row>
    <row r="100" spans="2:10" ht="12.75">
      <c r="B100" s="18" t="s">
        <v>32</v>
      </c>
      <c r="C100" s="5"/>
      <c r="D100" s="6"/>
      <c r="E100" s="28">
        <v>13</v>
      </c>
      <c r="F100" s="28">
        <v>0</v>
      </c>
      <c r="G100" s="28">
        <v>4</v>
      </c>
      <c r="H100" s="28">
        <v>5</v>
      </c>
      <c r="I100" s="28">
        <f t="shared" si="10"/>
        <v>9</v>
      </c>
      <c r="J100" s="28">
        <f t="shared" si="11"/>
        <v>22</v>
      </c>
    </row>
    <row r="101" spans="2:10" ht="12.75">
      <c r="B101" s="18" t="s">
        <v>33</v>
      </c>
      <c r="C101" s="5"/>
      <c r="D101" s="6"/>
      <c r="E101" s="28">
        <v>8</v>
      </c>
      <c r="F101" s="28">
        <v>0</v>
      </c>
      <c r="G101" s="28">
        <v>24</v>
      </c>
      <c r="H101" s="28">
        <v>7</v>
      </c>
      <c r="I101" s="28">
        <f t="shared" si="10"/>
        <v>31</v>
      </c>
      <c r="J101" s="28">
        <f t="shared" si="11"/>
        <v>39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34</v>
      </c>
      <c r="C103" s="25"/>
      <c r="D103" s="26"/>
      <c r="E103" s="27">
        <f aca="true" t="shared" si="12" ref="E103:J104">SUM(E94,E96,E98,E100)</f>
        <v>18</v>
      </c>
      <c r="F103" s="27">
        <f t="shared" si="12"/>
        <v>113</v>
      </c>
      <c r="G103" s="27">
        <f t="shared" si="12"/>
        <v>435</v>
      </c>
      <c r="H103" s="27">
        <f t="shared" si="12"/>
        <v>56</v>
      </c>
      <c r="I103" s="27">
        <f t="shared" si="12"/>
        <v>604</v>
      </c>
      <c r="J103" s="27">
        <f t="shared" si="12"/>
        <v>622</v>
      </c>
    </row>
    <row r="104" spans="2:10" ht="12.75">
      <c r="B104" s="29" t="s">
        <v>35</v>
      </c>
      <c r="C104" s="25"/>
      <c r="D104" s="26"/>
      <c r="E104" s="27">
        <f t="shared" si="12"/>
        <v>14</v>
      </c>
      <c r="F104" s="27">
        <f t="shared" si="12"/>
        <v>7</v>
      </c>
      <c r="G104" s="27">
        <f t="shared" si="12"/>
        <v>31</v>
      </c>
      <c r="H104" s="27">
        <f t="shared" si="12"/>
        <v>37</v>
      </c>
      <c r="I104" s="27">
        <f t="shared" si="12"/>
        <v>75</v>
      </c>
      <c r="J104" s="27">
        <f t="shared" si="12"/>
        <v>89</v>
      </c>
    </row>
    <row r="107" ht="12.75">
      <c r="G107" s="8" t="s">
        <v>36</v>
      </c>
    </row>
    <row r="108" ht="12.75">
      <c r="G108" s="1" t="s">
        <v>37</v>
      </c>
    </row>
    <row r="109" ht="12.75">
      <c r="G109" s="1" t="s">
        <v>38</v>
      </c>
    </row>
    <row r="110" ht="12.75">
      <c r="G110" s="1"/>
    </row>
    <row r="111" spans="8:10" ht="12.75">
      <c r="H111" s="2" t="s">
        <v>42</v>
      </c>
      <c r="I111" s="2" t="s">
        <v>43</v>
      </c>
      <c r="J111" s="2" t="s">
        <v>10</v>
      </c>
    </row>
    <row r="112" spans="2:10" ht="12.75">
      <c r="B112" s="4" t="s">
        <v>39</v>
      </c>
      <c r="C112" s="5"/>
      <c r="D112" s="5"/>
      <c r="E112" s="5"/>
      <c r="F112" s="5"/>
      <c r="G112" s="6"/>
      <c r="H112" s="47">
        <v>6</v>
      </c>
      <c r="I112" s="47">
        <v>7225</v>
      </c>
      <c r="J112" s="47">
        <f>SUM(H112:I112)</f>
        <v>7231</v>
      </c>
    </row>
    <row r="113" spans="2:10" ht="12.75">
      <c r="B113" s="4" t="s">
        <v>40</v>
      </c>
      <c r="C113" s="5"/>
      <c r="D113" s="5"/>
      <c r="E113" s="5"/>
      <c r="F113" s="5"/>
      <c r="G113" s="6"/>
      <c r="H113" s="47">
        <v>87847</v>
      </c>
      <c r="I113" s="47">
        <v>56471</v>
      </c>
      <c r="J113" s="47">
        <f>SUM(H113:I113)</f>
        <v>144318</v>
      </c>
    </row>
    <row r="114" spans="2:10" ht="12.75">
      <c r="B114" s="4" t="s">
        <v>41</v>
      </c>
      <c r="C114" s="5"/>
      <c r="D114" s="5"/>
      <c r="E114" s="5"/>
      <c r="F114" s="5"/>
      <c r="G114" s="6"/>
      <c r="H114" s="9">
        <f>H112/H113</f>
        <v>6.830056803305747E-05</v>
      </c>
      <c r="I114" s="9">
        <f>I112/I113</f>
        <v>0.1279417754245542</v>
      </c>
      <c r="J114" s="9">
        <f>J112/J113</f>
        <v>0.050104630053077234</v>
      </c>
    </row>
    <row r="116" spans="2:10" ht="12.75">
      <c r="B116" s="4" t="s">
        <v>44</v>
      </c>
      <c r="C116" s="5"/>
      <c r="D116" s="5"/>
      <c r="E116" s="5"/>
      <c r="F116" s="5"/>
      <c r="G116" s="6"/>
      <c r="H116" s="53">
        <v>0.03</v>
      </c>
      <c r="I116" s="53">
        <f>52990.78/1000</f>
        <v>52.99078</v>
      </c>
      <c r="J116" s="53">
        <f>SUM(H116:I116)</f>
        <v>53.02078</v>
      </c>
    </row>
    <row r="117" spans="2:10" ht="12.75">
      <c r="B117" s="4" t="s">
        <v>45</v>
      </c>
      <c r="C117" s="5"/>
      <c r="D117" s="5"/>
      <c r="E117" s="5"/>
      <c r="F117" s="5"/>
      <c r="G117" s="6"/>
      <c r="H117" s="53">
        <v>356</v>
      </c>
      <c r="I117" s="53">
        <f>400252.73/1000</f>
        <v>400.25273</v>
      </c>
      <c r="J117" s="53">
        <f>SUM(H117:I117)</f>
        <v>756.2527299999999</v>
      </c>
    </row>
    <row r="118" spans="2:10" ht="12.75">
      <c r="B118" s="4" t="s">
        <v>46</v>
      </c>
      <c r="C118" s="5"/>
      <c r="D118" s="5"/>
      <c r="E118" s="5"/>
      <c r="F118" s="5"/>
      <c r="G118" s="6"/>
      <c r="H118" s="9">
        <f>H116/H117</f>
        <v>8.426966292134831E-05</v>
      </c>
      <c r="I118" s="9">
        <f>I116/I117</f>
        <v>0.13239330060284663</v>
      </c>
      <c r="J118" s="9">
        <f>J116/J117</f>
        <v>0.07010986922321591</v>
      </c>
    </row>
    <row r="119" ht="12.75">
      <c r="G119" s="1" t="s">
        <v>47</v>
      </c>
    </row>
    <row r="121" ht="12.75">
      <c r="G121" s="8" t="s">
        <v>48</v>
      </c>
    </row>
    <row r="122" ht="12.75">
      <c r="G122" s="1" t="s">
        <v>49</v>
      </c>
    </row>
    <row r="123" ht="12.75">
      <c r="G123" s="1" t="s">
        <v>50</v>
      </c>
    </row>
    <row r="125" spans="6:10" ht="12.75">
      <c r="F125" s="19" t="s">
        <v>55</v>
      </c>
      <c r="G125" s="19" t="s">
        <v>42</v>
      </c>
      <c r="H125" s="19" t="s">
        <v>56</v>
      </c>
      <c r="I125" s="19" t="s">
        <v>43</v>
      </c>
      <c r="J125" s="19" t="s">
        <v>10</v>
      </c>
    </row>
    <row r="126" spans="2:10" ht="12.75">
      <c r="B126" s="18" t="s">
        <v>51</v>
      </c>
      <c r="C126" s="5"/>
      <c r="D126" s="5"/>
      <c r="E126" s="6"/>
      <c r="F126" s="2">
        <v>116</v>
      </c>
      <c r="G126" s="2">
        <v>135</v>
      </c>
      <c r="H126" s="2">
        <v>9</v>
      </c>
      <c r="I126" s="10">
        <v>323</v>
      </c>
      <c r="J126" s="10">
        <f>SUM(F126:I126)</f>
        <v>583</v>
      </c>
    </row>
    <row r="127" spans="2:10" ht="12.75">
      <c r="B127" s="18" t="s">
        <v>52</v>
      </c>
      <c r="C127" s="5"/>
      <c r="D127" s="5"/>
      <c r="E127" s="6"/>
      <c r="F127" s="53">
        <v>227.69</v>
      </c>
      <c r="G127" s="53">
        <v>124.91</v>
      </c>
      <c r="H127" s="53">
        <v>10.4</v>
      </c>
      <c r="I127" s="10">
        <f>218570.69/1000</f>
        <v>218.57069</v>
      </c>
      <c r="J127" s="10">
        <f>SUM(F127:I127)</f>
        <v>581.57069</v>
      </c>
    </row>
    <row r="128" spans="2:10" ht="12.75">
      <c r="B128" s="18" t="s">
        <v>53</v>
      </c>
      <c r="C128" s="5"/>
      <c r="D128" s="5"/>
      <c r="E128" s="6"/>
      <c r="F128" s="2">
        <v>0</v>
      </c>
      <c r="G128" s="2">
        <v>12</v>
      </c>
      <c r="H128" s="2">
        <v>2</v>
      </c>
      <c r="I128" s="10">
        <v>0</v>
      </c>
      <c r="J128" s="10">
        <f>SUM(F128:I128)</f>
        <v>14</v>
      </c>
    </row>
    <row r="129" spans="2:10" ht="12.75">
      <c r="B129" s="18" t="s">
        <v>54</v>
      </c>
      <c r="C129" s="5"/>
      <c r="D129" s="5"/>
      <c r="E129" s="6"/>
      <c r="F129" s="53">
        <v>0</v>
      </c>
      <c r="G129" s="53">
        <v>16.91</v>
      </c>
      <c r="H129" s="53">
        <v>1.6</v>
      </c>
      <c r="I129" s="10">
        <v>0</v>
      </c>
      <c r="J129" s="10">
        <f>SUM(F129:I129)</f>
        <v>18.51</v>
      </c>
    </row>
    <row r="131" ht="12.75">
      <c r="B131" s="7" t="s">
        <v>57</v>
      </c>
    </row>
    <row r="132" ht="12.75">
      <c r="B132" s="7"/>
    </row>
    <row r="133" ht="12.75">
      <c r="B133" s="20" t="s">
        <v>58</v>
      </c>
    </row>
    <row r="134" ht="12.75">
      <c r="B134" s="7" t="s">
        <v>59</v>
      </c>
    </row>
    <row r="135" ht="12.75">
      <c r="B135" s="20" t="s">
        <v>60</v>
      </c>
    </row>
    <row r="136" ht="12.75">
      <c r="B136" s="20" t="s">
        <v>61</v>
      </c>
    </row>
    <row r="138" ht="12.75">
      <c r="B138" t="s">
        <v>62</v>
      </c>
    </row>
    <row r="139" ht="12.75">
      <c r="B139" t="s">
        <v>63</v>
      </c>
    </row>
    <row r="140" ht="12.75">
      <c r="B140" t="s">
        <v>64</v>
      </c>
    </row>
    <row r="142" ht="12.75">
      <c r="B142" t="s">
        <v>65</v>
      </c>
    </row>
    <row r="143" ht="12.75">
      <c r="B143" t="s">
        <v>66</v>
      </c>
    </row>
    <row r="144" ht="12.75">
      <c r="B144" t="s">
        <v>67</v>
      </c>
    </row>
    <row r="146" ht="12.75">
      <c r="B146" t="s">
        <v>68</v>
      </c>
    </row>
    <row r="147" ht="12.75">
      <c r="B147" t="s">
        <v>69</v>
      </c>
    </row>
    <row r="148" ht="12.75">
      <c r="B148" t="s">
        <v>70</v>
      </c>
    </row>
    <row r="150" ht="12.75">
      <c r="B150" t="s">
        <v>71</v>
      </c>
    </row>
    <row r="151" ht="12.75">
      <c r="B151" t="s">
        <v>72</v>
      </c>
    </row>
    <row r="152" ht="12.75">
      <c r="B152" t="s">
        <v>73</v>
      </c>
    </row>
    <row r="153" ht="12.75">
      <c r="B153" t="s">
        <v>74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Calvin Timmerman</cp:lastModifiedBy>
  <cp:lastPrinted>2004-12-21T15:49:45Z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