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<sst xmlns="http://schemas.openxmlformats.org/spreadsheetml/2006/main" count="156" uniqueCount="76">
  <si>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</si>
  <si>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</si>
  <si>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</si>
  <si>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</si>
  <si>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</si>
  <si>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</si>
  <si>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</si>
  <si>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</si>
  <si>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</si>
  <si>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</si>
  <si>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</si>
  <si>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</si>
  <si>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</si>
  <si>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</si>
  <si>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</si>
  <si>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</si>
  <si>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</si>
  <si>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</si>
  <si>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</si>
  <si>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</si>
  <si>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</si>
  <si>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</si>
  <si>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</si>
  <si>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</si>
  <si>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</si>
  <si>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</si>
  <si>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</si>
  <si>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</si>
  <si>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</si>
  <si>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Conectiv Power Delivery</t>
  </si>
  <si>
    <t>Conectiv Switches from Supplier</t>
  </si>
  <si>
    <t>Conectiv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</si>
  <si>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</si>
  <si>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</si>
  <si>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</si>
  <si>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</si>
  <si>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</si>
  <si>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</si>
  <si>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</si>
  <si>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</si>
  <si>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</si>
  <si>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</si>
  <si>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</si>
  <si>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</si>
  <si>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</si>
  <si>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</si>
  <si>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</si>
  <si>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</si>
  <si>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</si>
  <si>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</si>
  <si>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</si>
  <si>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</si>
  <si>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</si>
  <si>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</si>
  <si>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</si>
  <si>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</si>
  <si>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Conectiv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</si>
  <si>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</si>
  <si>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</si>
  <si>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</si>
  <si>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</si>
  <si>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</si>
  <si>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</si>
  <si>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50 kW for AP, 60 kW for BGE and Conectiv and 25 kW for Pepco these customers are eligible for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</si>
  <si>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</si>
  <si>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</si>
  <si>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</si>
  <si>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</si>
  <si>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</si>
  <si>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</si>
  <si>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</si>
  <si>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</si>
  <si>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</si>
  <si>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</si>
  <si>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</si>
  <si>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Month Ending September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</si>
</sst>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1"/>
  <sheetViews>
    <sheetView tabSelected="1" workbookViewId="0" topLeftCell="A61">
      <selection activeCell="A81" sqref="A81:IV82"/>
    </sheetView>
  </sheetViews>
  <sheetFormatPr defaultColWidth="9.140625" defaultRowHeight="12.75"/>
  <cols>
    <col min="4" max="4" width="12.42187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3">
        <v>0</v>
      </c>
      <c r="F10" s="33">
        <v>0</v>
      </c>
      <c r="G10" s="33">
        <v>0</v>
      </c>
      <c r="H10" s="33">
        <v>2</v>
      </c>
      <c r="I10" s="33">
        <f>SUM(F10:H10)</f>
        <v>2</v>
      </c>
      <c r="J10" s="33">
        <f>SUM(E10:H10)</f>
        <v>2</v>
      </c>
    </row>
    <row r="11" spans="2:10" ht="12.75">
      <c r="B11" s="18" t="s">
        <v>12</v>
      </c>
      <c r="C11" s="5"/>
      <c r="D11" s="6"/>
      <c r="E11" s="33">
        <v>33</v>
      </c>
      <c r="F11" s="33">
        <v>321</v>
      </c>
      <c r="G11" s="33">
        <v>1857</v>
      </c>
      <c r="H11" s="33">
        <v>464</v>
      </c>
      <c r="I11" s="33">
        <f>SUM(F11:H11)</f>
        <v>2642</v>
      </c>
      <c r="J11" s="33">
        <f>SUM(E11:H11)</f>
        <v>2675</v>
      </c>
    </row>
    <row r="12" spans="2:10" ht="12.75">
      <c r="B12" s="18" t="s">
        <v>29</v>
      </c>
      <c r="C12" s="5"/>
      <c r="D12" s="6"/>
      <c r="E12" s="33">
        <v>193</v>
      </c>
      <c r="F12" s="33">
        <v>1750</v>
      </c>
      <c r="G12" s="33">
        <v>194</v>
      </c>
      <c r="H12" s="33">
        <v>75</v>
      </c>
      <c r="I12" s="33">
        <f>SUM(F12:H12)</f>
        <v>2019</v>
      </c>
      <c r="J12" s="33">
        <f>SUM(E12:H12)</f>
        <v>2212</v>
      </c>
    </row>
    <row r="13" spans="2:10" ht="12.75">
      <c r="B13" s="18" t="s">
        <v>13</v>
      </c>
      <c r="C13" s="5"/>
      <c r="D13" s="6"/>
      <c r="E13" s="33">
        <v>44562</v>
      </c>
      <c r="F13" s="33">
        <v>4955</v>
      </c>
      <c r="G13" s="33">
        <v>3494</v>
      </c>
      <c r="H13" s="33">
        <v>366</v>
      </c>
      <c r="I13" s="33">
        <f>SUM(F13:H13)</f>
        <v>8815</v>
      </c>
      <c r="J13" s="33">
        <f>SUM(E13:H13)</f>
        <v>53377</v>
      </c>
    </row>
    <row r="14" spans="2:10" ht="12.75">
      <c r="B14" s="4"/>
      <c r="C14" s="5"/>
      <c r="D14" s="6"/>
      <c r="E14" s="46"/>
      <c r="F14" s="46"/>
      <c r="G14" s="46"/>
      <c r="H14" s="46"/>
      <c r="I14" s="47"/>
      <c r="J14" s="46"/>
    </row>
    <row r="15" spans="2:10" ht="12.75">
      <c r="B15" s="29" t="s">
        <v>10</v>
      </c>
      <c r="C15" s="30"/>
      <c r="D15" s="31"/>
      <c r="E15" s="48">
        <f>SUM(E10:E13)</f>
        <v>44788</v>
      </c>
      <c r="F15" s="48">
        <f>SUM(F10:F13)</f>
        <v>7026</v>
      </c>
      <c r="G15" s="48">
        <f>SUM(G10:G13)</f>
        <v>5545</v>
      </c>
      <c r="H15" s="48">
        <f>SUM(H10:H13)</f>
        <v>907</v>
      </c>
      <c r="I15" s="48">
        <f>SUM(F15:H15)</f>
        <v>13478</v>
      </c>
      <c r="J15" s="48">
        <f>SUM(E15:H15)</f>
        <v>58266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3">
        <v>203666</v>
      </c>
      <c r="F20" s="33">
        <v>26078</v>
      </c>
      <c r="G20" s="33">
        <v>1313</v>
      </c>
      <c r="H20" s="33">
        <v>118</v>
      </c>
      <c r="I20" s="33">
        <f>SUM(F20:H20)</f>
        <v>27509</v>
      </c>
      <c r="J20" s="33">
        <f>SUM(E20:H20)</f>
        <v>231175</v>
      </c>
    </row>
    <row r="21" spans="2:10" ht="12.75">
      <c r="B21" s="18" t="s">
        <v>15</v>
      </c>
      <c r="C21" s="5"/>
      <c r="D21" s="6"/>
      <c r="E21" s="33">
        <v>1066426</v>
      </c>
      <c r="F21" s="33">
        <v>106448</v>
      </c>
      <c r="G21" s="33">
        <v>9188</v>
      </c>
      <c r="H21" s="33">
        <v>625</v>
      </c>
      <c r="I21" s="33">
        <f>SUM(F21:H21)</f>
        <v>116261</v>
      </c>
      <c r="J21" s="33">
        <f>SUM(E21:H21)</f>
        <v>1182687</v>
      </c>
    </row>
    <row r="22" spans="2:10" ht="12.75">
      <c r="B22" s="18" t="s">
        <v>29</v>
      </c>
      <c r="C22" s="5"/>
      <c r="D22" s="6"/>
      <c r="E22" s="33">
        <v>167193</v>
      </c>
      <c r="F22" s="33">
        <v>31005</v>
      </c>
      <c r="G22" s="33">
        <v>802</v>
      </c>
      <c r="H22" s="33">
        <v>84</v>
      </c>
      <c r="I22" s="33">
        <f>SUM(F22:H22)</f>
        <v>31891</v>
      </c>
      <c r="J22" s="33">
        <f>SUM(E22:H22)</f>
        <v>199084</v>
      </c>
    </row>
    <row r="23" spans="2:10" ht="12.75">
      <c r="B23" s="18" t="s">
        <v>13</v>
      </c>
      <c r="C23" s="5"/>
      <c r="D23" s="6"/>
      <c r="E23" s="33">
        <v>463951</v>
      </c>
      <c r="F23" s="33">
        <v>35138</v>
      </c>
      <c r="G23" s="33">
        <v>13391</v>
      </c>
      <c r="H23" s="33">
        <v>709</v>
      </c>
      <c r="I23" s="33">
        <f>SUM(F23:H23)</f>
        <v>49238</v>
      </c>
      <c r="J23" s="33">
        <f>SUM(E23:H23)</f>
        <v>513189</v>
      </c>
    </row>
    <row r="24" spans="2:10" ht="12.75">
      <c r="B24" s="4"/>
      <c r="C24" s="5"/>
      <c r="D24" s="6"/>
      <c r="E24" s="46"/>
      <c r="F24" s="46"/>
      <c r="G24" s="46"/>
      <c r="H24" s="46"/>
      <c r="I24" s="46"/>
      <c r="J24" s="46"/>
    </row>
    <row r="25" spans="2:10" ht="12.75">
      <c r="B25" s="29" t="s">
        <v>10</v>
      </c>
      <c r="C25" s="30"/>
      <c r="D25" s="31"/>
      <c r="E25" s="48">
        <f aca="true" t="shared" si="0" ref="E25:J25">SUM(E20:E23)</f>
        <v>1901236</v>
      </c>
      <c r="F25" s="48">
        <f t="shared" si="0"/>
        <v>198669</v>
      </c>
      <c r="G25" s="48">
        <f t="shared" si="0"/>
        <v>24694</v>
      </c>
      <c r="H25" s="48">
        <f t="shared" si="0"/>
        <v>1536</v>
      </c>
      <c r="I25" s="48">
        <f t="shared" si="0"/>
        <v>224899</v>
      </c>
      <c r="J25" s="48">
        <f t="shared" si="0"/>
        <v>2126135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4">
        <f aca="true" t="shared" si="1" ref="E30:J30">(E10/E20)</f>
        <v>0</v>
      </c>
      <c r="F30" s="34">
        <f t="shared" si="1"/>
        <v>0</v>
      </c>
      <c r="G30" s="34">
        <f t="shared" si="1"/>
        <v>0</v>
      </c>
      <c r="H30" s="34">
        <f t="shared" si="1"/>
        <v>0.01694915254237288</v>
      </c>
      <c r="I30" s="34">
        <f t="shared" si="1"/>
        <v>7.270347886146351E-05</v>
      </c>
      <c r="J30" s="34">
        <f t="shared" si="1"/>
        <v>8.651454525792149E-06</v>
      </c>
    </row>
    <row r="31" spans="2:10" ht="12.75">
      <c r="B31" s="18" t="s">
        <v>15</v>
      </c>
      <c r="C31" s="5"/>
      <c r="D31" s="6"/>
      <c r="E31" s="34">
        <f aca="true" t="shared" si="2" ref="E31:J31">E11/E21</f>
        <v>3.0944481848717116E-05</v>
      </c>
      <c r="F31" s="34">
        <f t="shared" si="2"/>
        <v>0.003015556891627837</v>
      </c>
      <c r="G31" s="34">
        <f t="shared" si="2"/>
        <v>0.2021114497170222</v>
      </c>
      <c r="H31" s="34">
        <f t="shared" si="2"/>
        <v>0.7424</v>
      </c>
      <c r="I31" s="34">
        <f t="shared" si="2"/>
        <v>0.022724731423263176</v>
      </c>
      <c r="J31" s="34">
        <f t="shared" si="2"/>
        <v>0.002261798768397725</v>
      </c>
    </row>
    <row r="32" spans="2:10" ht="12.75">
      <c r="B32" s="18" t="s">
        <v>29</v>
      </c>
      <c r="C32" s="5"/>
      <c r="D32" s="6"/>
      <c r="E32" s="34">
        <f aca="true" t="shared" si="3" ref="E32:J32">(E12/E22)</f>
        <v>0.0011543545483363538</v>
      </c>
      <c r="F32" s="34">
        <f t="shared" si="3"/>
        <v>0.05644250927269795</v>
      </c>
      <c r="G32" s="34">
        <f t="shared" si="3"/>
        <v>0.24189526184538654</v>
      </c>
      <c r="H32" s="34">
        <f t="shared" si="3"/>
        <v>0.8928571428571429</v>
      </c>
      <c r="I32" s="34">
        <f t="shared" si="3"/>
        <v>0.0633093976356966</v>
      </c>
      <c r="J32" s="34">
        <f t="shared" si="3"/>
        <v>0.011110887866428241</v>
      </c>
    </row>
    <row r="33" spans="2:10" ht="12.75">
      <c r="B33" s="18" t="s">
        <v>13</v>
      </c>
      <c r="C33" s="5"/>
      <c r="D33" s="6"/>
      <c r="E33" s="34">
        <f aca="true" t="shared" si="4" ref="E33:J33">E13/E23</f>
        <v>0.09604893620231447</v>
      </c>
      <c r="F33" s="34">
        <f t="shared" si="4"/>
        <v>0.14101542489612384</v>
      </c>
      <c r="G33" s="34">
        <f t="shared" si="4"/>
        <v>0.2609215144500037</v>
      </c>
      <c r="H33" s="34">
        <f t="shared" si="4"/>
        <v>0.5162200282087447</v>
      </c>
      <c r="I33" s="34">
        <f t="shared" si="4"/>
        <v>0.1790283927048215</v>
      </c>
      <c r="J33" s="34">
        <f t="shared" si="4"/>
        <v>0.10401041331751071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5">
        <f aca="true" t="shared" si="5" ref="E35:J35">E15/E25</f>
        <v>0.023557306930859716</v>
      </c>
      <c r="F35" s="35">
        <f t="shared" si="5"/>
        <v>0.03536535644715582</v>
      </c>
      <c r="G35" s="35">
        <f t="shared" si="5"/>
        <v>0.22454847331335548</v>
      </c>
      <c r="H35" s="35">
        <f t="shared" si="5"/>
        <v>0.5904947916666666</v>
      </c>
      <c r="I35" s="35">
        <f t="shared" si="5"/>
        <v>0.05992912373998995</v>
      </c>
      <c r="J35" s="35">
        <f t="shared" si="5"/>
        <v>0.02740465680683494</v>
      </c>
    </row>
    <row r="45" ht="12.75">
      <c r="G45" s="8" t="s">
        <v>17</v>
      </c>
    </row>
    <row r="46" spans="2:10" ht="12.75">
      <c r="B46" s="36" t="s">
        <v>4</v>
      </c>
      <c r="C46" s="37"/>
      <c r="D46" s="38"/>
      <c r="E46" s="39" t="s">
        <v>5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2:10" ht="12.75">
      <c r="B47" s="32" t="s">
        <v>11</v>
      </c>
      <c r="C47" s="12"/>
      <c r="D47" s="13"/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</row>
    <row r="48" spans="2:10" ht="12.75">
      <c r="B48" s="32" t="s">
        <v>15</v>
      </c>
      <c r="C48" s="12"/>
      <c r="D48" s="13"/>
      <c r="E48" s="44">
        <v>0.09</v>
      </c>
      <c r="F48" s="44">
        <v>10.12</v>
      </c>
      <c r="G48" s="44">
        <v>339.5</v>
      </c>
      <c r="H48" s="44">
        <v>1305.03</v>
      </c>
      <c r="I48" s="44">
        <f>SUM(F48:H48)</f>
        <v>1654.65</v>
      </c>
      <c r="J48" s="44">
        <f>SUM(E48:H48)</f>
        <v>1654.74</v>
      </c>
    </row>
    <row r="49" spans="2:10" ht="12.75">
      <c r="B49" s="32" t="s">
        <v>29</v>
      </c>
      <c r="C49" s="12"/>
      <c r="D49" s="13"/>
      <c r="E49" s="44">
        <v>0.6</v>
      </c>
      <c r="F49" s="44">
        <v>17.7</v>
      </c>
      <c r="G49" s="44">
        <v>34</v>
      </c>
      <c r="H49" s="44">
        <v>120.2</v>
      </c>
      <c r="I49" s="44">
        <f>SUM(F49:H49)</f>
        <v>171.9</v>
      </c>
      <c r="J49" s="44">
        <f>SUM(E49:H49)</f>
        <v>172.5</v>
      </c>
    </row>
    <row r="50" spans="2:10" ht="12.75">
      <c r="B50" s="32" t="s">
        <v>13</v>
      </c>
      <c r="C50" s="12"/>
      <c r="D50" s="13"/>
      <c r="E50" s="44">
        <f>194407.65/1000</f>
        <v>194.40765</v>
      </c>
      <c r="F50" s="44">
        <f>28424.85/1000</f>
        <v>28.42485</v>
      </c>
      <c r="G50" s="44">
        <f>278536.09/1000</f>
        <v>278.53609</v>
      </c>
      <c r="H50" s="44">
        <f>596919.66/1000</f>
        <v>596.91966</v>
      </c>
      <c r="I50" s="44">
        <f>SUM(F50:H50)</f>
        <v>903.8806</v>
      </c>
      <c r="J50" s="44">
        <f>SUM(E50:H50)</f>
        <v>1098.28825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0" t="s">
        <v>10</v>
      </c>
      <c r="C52" s="41"/>
      <c r="D52" s="42"/>
      <c r="E52" s="43">
        <f aca="true" t="shared" si="6" ref="E52:J52">SUM(E47:E50)</f>
        <v>195.09765</v>
      </c>
      <c r="F52" s="43">
        <f t="shared" si="6"/>
        <v>56.24485</v>
      </c>
      <c r="G52" s="43">
        <f t="shared" si="6"/>
        <v>652.0360900000001</v>
      </c>
      <c r="H52" s="43">
        <f t="shared" si="6"/>
        <v>2022.14966</v>
      </c>
      <c r="I52" s="43">
        <f t="shared" si="6"/>
        <v>2730.4306</v>
      </c>
      <c r="J52" s="43">
        <f t="shared" si="6"/>
        <v>2925.5282500000003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6" t="s">
        <v>4</v>
      </c>
      <c r="C56" s="37"/>
      <c r="D56" s="38"/>
      <c r="E56" s="39" t="s">
        <v>5</v>
      </c>
      <c r="F56" s="39" t="s">
        <v>6</v>
      </c>
      <c r="G56" s="39" t="s">
        <v>7</v>
      </c>
      <c r="H56" s="39" t="s">
        <v>8</v>
      </c>
      <c r="I56" s="39" t="s">
        <v>9</v>
      </c>
      <c r="J56" s="39" t="s">
        <v>10</v>
      </c>
    </row>
    <row r="57" spans="2:10" ht="12.75">
      <c r="B57" s="32" t="s">
        <v>11</v>
      </c>
      <c r="C57" s="12"/>
      <c r="D57" s="13"/>
      <c r="E57" s="44">
        <v>870.82</v>
      </c>
      <c r="F57" s="44">
        <v>199.4</v>
      </c>
      <c r="G57" s="44">
        <v>186.96</v>
      </c>
      <c r="H57" s="44">
        <v>227.69</v>
      </c>
      <c r="I57" s="44">
        <f>SUM(F57:H57)</f>
        <v>614.05</v>
      </c>
      <c r="J57" s="44">
        <f>SUM(E57:H57)</f>
        <v>1484.8700000000001</v>
      </c>
    </row>
    <row r="58" spans="2:10" ht="12.75">
      <c r="B58" s="32" t="s">
        <v>15</v>
      </c>
      <c r="C58" s="12"/>
      <c r="D58" s="13"/>
      <c r="E58" s="44">
        <v>3244.62</v>
      </c>
      <c r="F58" s="44">
        <v>832.69</v>
      </c>
      <c r="G58" s="44">
        <v>1275.52</v>
      </c>
      <c r="H58" s="44">
        <v>1475.65</v>
      </c>
      <c r="I58" s="44">
        <f>SUM(F58:H58)</f>
        <v>3583.86</v>
      </c>
      <c r="J58" s="44">
        <f>SUM(E58:H58)</f>
        <v>6828.48</v>
      </c>
    </row>
    <row r="59" spans="2:10" ht="12.75">
      <c r="B59" s="32" t="s">
        <v>29</v>
      </c>
      <c r="C59" s="12"/>
      <c r="D59" s="13"/>
      <c r="E59" s="44">
        <v>521.3</v>
      </c>
      <c r="F59" s="44">
        <v>176.9</v>
      </c>
      <c r="G59" s="44">
        <v>117.4</v>
      </c>
      <c r="H59" s="44">
        <v>129</v>
      </c>
      <c r="I59" s="44">
        <f>SUM(F59:H59)</f>
        <v>423.3</v>
      </c>
      <c r="J59" s="44">
        <f>SUM(E59:H59)</f>
        <v>944.5999999999999</v>
      </c>
    </row>
    <row r="60" spans="2:10" ht="12.75">
      <c r="B60" s="32" t="s">
        <v>13</v>
      </c>
      <c r="C60" s="12"/>
      <c r="D60" s="13"/>
      <c r="E60" s="44">
        <f>1681052.48/1000</f>
        <v>1681.05248</v>
      </c>
      <c r="F60" s="44">
        <f>148682.53/1000</f>
        <v>148.68252999999999</v>
      </c>
      <c r="G60" s="44">
        <f>830117.54/1000</f>
        <v>830.1175400000001</v>
      </c>
      <c r="H60" s="44">
        <f>841833.23/1000</f>
        <v>841.83323</v>
      </c>
      <c r="I60" s="44">
        <f>SUM(F60:H60)</f>
        <v>1820.6333</v>
      </c>
      <c r="J60" s="44">
        <f>SUM(E60:H60)</f>
        <v>3501.68578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0" t="s">
        <v>10</v>
      </c>
      <c r="C62" s="41"/>
      <c r="D62" s="42"/>
      <c r="E62" s="43">
        <f aca="true" t="shared" si="7" ref="E62:J62">SUM(E57:E60)</f>
        <v>6317.79248</v>
      </c>
      <c r="F62" s="43">
        <f t="shared" si="7"/>
        <v>1357.6725300000003</v>
      </c>
      <c r="G62" s="43">
        <f t="shared" si="7"/>
        <v>2409.9975400000003</v>
      </c>
      <c r="H62" s="43">
        <f t="shared" si="7"/>
        <v>2674.1732300000003</v>
      </c>
      <c r="I62" s="43">
        <f t="shared" si="7"/>
        <v>6441.8433</v>
      </c>
      <c r="J62" s="43">
        <f t="shared" si="7"/>
        <v>12759.63578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6" t="s">
        <v>4</v>
      </c>
      <c r="C66" s="22"/>
      <c r="D66" s="23"/>
      <c r="E66" s="39" t="s">
        <v>5</v>
      </c>
      <c r="F66" s="39" t="s">
        <v>6</v>
      </c>
      <c r="G66" s="39" t="s">
        <v>7</v>
      </c>
      <c r="H66" s="39" t="s">
        <v>8</v>
      </c>
      <c r="I66" s="39" t="s">
        <v>9</v>
      </c>
      <c r="J66" s="39" t="s">
        <v>10</v>
      </c>
    </row>
    <row r="67" spans="2:10" ht="12.75">
      <c r="B67" s="32" t="s">
        <v>11</v>
      </c>
      <c r="C67" s="5"/>
      <c r="D67" s="6"/>
      <c r="E67" s="34">
        <f aca="true" t="shared" si="8" ref="E67:J67">E47/E57</f>
        <v>0</v>
      </c>
      <c r="F67" s="34">
        <f t="shared" si="8"/>
        <v>0</v>
      </c>
      <c r="G67" s="34">
        <f t="shared" si="8"/>
        <v>0</v>
      </c>
      <c r="H67" s="34">
        <f t="shared" si="8"/>
        <v>0</v>
      </c>
      <c r="I67" s="34">
        <f t="shared" si="8"/>
        <v>0</v>
      </c>
      <c r="J67" s="34">
        <f t="shared" si="8"/>
        <v>0</v>
      </c>
    </row>
    <row r="68" spans="2:10" ht="12.75">
      <c r="B68" s="32" t="s">
        <v>15</v>
      </c>
      <c r="C68" s="5"/>
      <c r="D68" s="6"/>
      <c r="E68" s="34">
        <f aca="true" t="shared" si="9" ref="E68:J68">E48/E58</f>
        <v>2.7738225123435103E-05</v>
      </c>
      <c r="F68" s="34">
        <f t="shared" si="9"/>
        <v>0.01215338241122146</v>
      </c>
      <c r="G68" s="34">
        <f t="shared" si="9"/>
        <v>0.2661659558454591</v>
      </c>
      <c r="H68" s="34">
        <f t="shared" si="9"/>
        <v>0.8843763765120455</v>
      </c>
      <c r="I68" s="34">
        <f t="shared" si="9"/>
        <v>0.46169493227972075</v>
      </c>
      <c r="J68" s="34">
        <f t="shared" si="9"/>
        <v>0.24232918599746944</v>
      </c>
    </row>
    <row r="69" spans="2:10" ht="12.75">
      <c r="B69" s="32" t="s">
        <v>29</v>
      </c>
      <c r="C69" s="5"/>
      <c r="D69" s="6"/>
      <c r="E69" s="34">
        <f aca="true" t="shared" si="10" ref="E69:J69">E49/E59</f>
        <v>0.0011509687320161136</v>
      </c>
      <c r="F69" s="34">
        <f t="shared" si="10"/>
        <v>0.10005652911249292</v>
      </c>
      <c r="G69" s="34">
        <f t="shared" si="10"/>
        <v>0.28960817717206133</v>
      </c>
      <c r="H69" s="34">
        <f t="shared" si="10"/>
        <v>0.9317829457364342</v>
      </c>
      <c r="I69" s="34">
        <f t="shared" si="10"/>
        <v>0.406094968107725</v>
      </c>
      <c r="J69" s="34">
        <f t="shared" si="10"/>
        <v>0.18261698073258523</v>
      </c>
    </row>
    <row r="70" spans="2:10" ht="12.75">
      <c r="B70" s="32" t="s">
        <v>13</v>
      </c>
      <c r="C70" s="5"/>
      <c r="D70" s="6"/>
      <c r="E70" s="34">
        <f aca="true" t="shared" si="11" ref="E70:J70">E50/E60</f>
        <v>0.1156463895761303</v>
      </c>
      <c r="F70" s="34">
        <f t="shared" si="11"/>
        <v>0.19117814312145484</v>
      </c>
      <c r="G70" s="34">
        <f t="shared" si="11"/>
        <v>0.335538133551545</v>
      </c>
      <c r="H70" s="34">
        <f t="shared" si="11"/>
        <v>0.709071154152468</v>
      </c>
      <c r="I70" s="34">
        <f t="shared" si="11"/>
        <v>0.49646493887593945</v>
      </c>
      <c r="J70" s="34">
        <f t="shared" si="11"/>
        <v>0.31364557501787044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0" t="s">
        <v>10</v>
      </c>
      <c r="C72" s="30"/>
      <c r="D72" s="31"/>
      <c r="E72" s="35">
        <f aca="true" t="shared" si="12" ref="E72:J72">E52/E62</f>
        <v>0.03088066767270583</v>
      </c>
      <c r="F72" s="35">
        <f t="shared" si="12"/>
        <v>0.04142740517847849</v>
      </c>
      <c r="G72" s="35">
        <f t="shared" si="12"/>
        <v>0.27055467035870917</v>
      </c>
      <c r="H72" s="35">
        <f t="shared" si="12"/>
        <v>0.756177512105302</v>
      </c>
      <c r="I72" s="35">
        <f t="shared" si="12"/>
        <v>0.4238585871841993</v>
      </c>
      <c r="J72" s="35">
        <f t="shared" si="12"/>
        <v>0.22927991836456638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6" t="s">
        <v>4</v>
      </c>
      <c r="C76" s="22"/>
      <c r="D76" s="23"/>
      <c r="E76" s="39" t="s">
        <v>5</v>
      </c>
      <c r="F76" s="39" t="s">
        <v>6</v>
      </c>
      <c r="G76" s="39" t="s">
        <v>7</v>
      </c>
      <c r="H76" s="36" t="s">
        <v>8</v>
      </c>
      <c r="I76" s="50"/>
      <c r="J76" s="50"/>
    </row>
    <row r="77" spans="2:10" ht="12.75">
      <c r="B77" s="32" t="s">
        <v>11</v>
      </c>
      <c r="C77" s="5"/>
      <c r="D77" s="6"/>
      <c r="E77" s="28">
        <v>0</v>
      </c>
      <c r="F77" s="28">
        <v>0</v>
      </c>
      <c r="G77" s="28">
        <v>0</v>
      </c>
      <c r="H77" s="49">
        <v>1</v>
      </c>
      <c r="I77" s="45"/>
      <c r="J77" s="45"/>
    </row>
    <row r="78" spans="2:10" ht="12.75">
      <c r="B78" s="32" t="s">
        <v>15</v>
      </c>
      <c r="C78" s="5"/>
      <c r="D78" s="6"/>
      <c r="E78" s="28">
        <v>1</v>
      </c>
      <c r="F78" s="28">
        <v>7</v>
      </c>
      <c r="G78" s="28">
        <v>14</v>
      </c>
      <c r="H78" s="49">
        <v>14</v>
      </c>
      <c r="I78" s="45"/>
      <c r="J78" s="45"/>
    </row>
    <row r="79" spans="2:10" ht="12.75">
      <c r="B79" s="32" t="s">
        <v>29</v>
      </c>
      <c r="C79" s="5"/>
      <c r="D79" s="6"/>
      <c r="E79" s="28">
        <v>2</v>
      </c>
      <c r="F79" s="28">
        <v>4</v>
      </c>
      <c r="G79" s="28">
        <v>7</v>
      </c>
      <c r="H79" s="49">
        <v>9</v>
      </c>
      <c r="I79" s="45"/>
      <c r="J79" s="45"/>
    </row>
    <row r="80" spans="2:10" ht="12.75">
      <c r="B80" s="32" t="s">
        <v>13</v>
      </c>
      <c r="C80" s="5"/>
      <c r="D80" s="6"/>
      <c r="E80" s="28">
        <v>4</v>
      </c>
      <c r="F80" s="28">
        <v>5</v>
      </c>
      <c r="G80" s="28">
        <v>9</v>
      </c>
      <c r="H80" s="49">
        <v>11</v>
      </c>
      <c r="I80" s="45"/>
      <c r="J80" s="45"/>
    </row>
    <row r="81" ht="12.75">
      <c r="G81" s="1" t="s">
        <v>21</v>
      </c>
    </row>
    <row r="86" ht="12.75">
      <c r="G86" s="8" t="s">
        <v>22</v>
      </c>
    </row>
    <row r="88" ht="12.75">
      <c r="G88" s="8" t="s">
        <v>23</v>
      </c>
    </row>
    <row r="89" ht="12.75">
      <c r="G89" s="1" t="s">
        <v>24</v>
      </c>
    </row>
    <row r="91" spans="2:10" ht="12.75">
      <c r="B91" s="21" t="s">
        <v>4</v>
      </c>
      <c r="C91" s="22"/>
      <c r="D91" s="23"/>
      <c r="E91" s="39" t="s">
        <v>5</v>
      </c>
      <c r="F91" s="39" t="s">
        <v>6</v>
      </c>
      <c r="G91" s="39" t="s">
        <v>7</v>
      </c>
      <c r="H91" s="39" t="s">
        <v>8</v>
      </c>
      <c r="I91" s="39" t="s">
        <v>9</v>
      </c>
      <c r="J91" s="39" t="s">
        <v>10</v>
      </c>
    </row>
    <row r="92" spans="2:10" ht="12.75">
      <c r="B92" s="18" t="s">
        <v>25</v>
      </c>
      <c r="C92" s="5"/>
      <c r="D92" s="6"/>
      <c r="E92" s="28">
        <v>0</v>
      </c>
      <c r="F92" s="28">
        <v>0</v>
      </c>
      <c r="G92" s="28">
        <v>0</v>
      </c>
      <c r="H92" s="28">
        <v>0</v>
      </c>
      <c r="I92" s="28">
        <f aca="true" t="shared" si="13" ref="I92:I99">SUM(F92:H92)</f>
        <v>0</v>
      </c>
      <c r="J92" s="28">
        <f>SUM(E92:H92)</f>
        <v>0</v>
      </c>
    </row>
    <row r="93" spans="2:10" ht="12.75">
      <c r="B93" s="18" t="s">
        <v>26</v>
      </c>
      <c r="C93" s="5"/>
      <c r="D93" s="6"/>
      <c r="E93" s="28">
        <v>0</v>
      </c>
      <c r="F93" s="28">
        <v>0</v>
      </c>
      <c r="G93" s="28">
        <v>0</v>
      </c>
      <c r="H93" s="28">
        <v>0</v>
      </c>
      <c r="I93" s="28">
        <f t="shared" si="13"/>
        <v>0</v>
      </c>
      <c r="J93" s="28">
        <f aca="true" t="shared" si="14" ref="J93:J99">SUM(E93:H93)</f>
        <v>0</v>
      </c>
    </row>
    <row r="94" spans="2:10" ht="12.75">
      <c r="B94" s="18" t="s">
        <v>27</v>
      </c>
      <c r="C94" s="5"/>
      <c r="D94" s="6"/>
      <c r="E94" s="28">
        <v>1</v>
      </c>
      <c r="F94" s="28">
        <v>14</v>
      </c>
      <c r="G94" s="28">
        <v>18</v>
      </c>
      <c r="H94" s="28">
        <v>6</v>
      </c>
      <c r="I94" s="28">
        <f t="shared" si="13"/>
        <v>38</v>
      </c>
      <c r="J94" s="28">
        <f t="shared" si="14"/>
        <v>39</v>
      </c>
    </row>
    <row r="95" spans="2:10" ht="12.75">
      <c r="B95" s="18" t="s">
        <v>28</v>
      </c>
      <c r="C95" s="5"/>
      <c r="D95" s="6"/>
      <c r="E95" s="28">
        <v>25</v>
      </c>
      <c r="F95" s="28">
        <v>575</v>
      </c>
      <c r="G95" s="28">
        <v>460</v>
      </c>
      <c r="H95" s="28">
        <v>21</v>
      </c>
      <c r="I95" s="28">
        <f t="shared" si="13"/>
        <v>1056</v>
      </c>
      <c r="J95" s="28">
        <f t="shared" si="14"/>
        <v>1081</v>
      </c>
    </row>
    <row r="96" spans="2:10" ht="12.75">
      <c r="B96" s="18" t="s">
        <v>30</v>
      </c>
      <c r="C96" s="5"/>
      <c r="D96" s="6"/>
      <c r="E96" s="28">
        <v>3</v>
      </c>
      <c r="F96" s="28">
        <v>10</v>
      </c>
      <c r="G96" s="28">
        <v>0</v>
      </c>
      <c r="H96" s="28">
        <v>0</v>
      </c>
      <c r="I96" s="28">
        <f t="shared" si="13"/>
        <v>10</v>
      </c>
      <c r="J96" s="28">
        <f t="shared" si="14"/>
        <v>13</v>
      </c>
    </row>
    <row r="97" spans="2:10" ht="12.75">
      <c r="B97" s="18" t="s">
        <v>31</v>
      </c>
      <c r="C97" s="5"/>
      <c r="D97" s="6"/>
      <c r="E97" s="28">
        <v>0</v>
      </c>
      <c r="F97" s="28">
        <v>2</v>
      </c>
      <c r="G97" s="28">
        <v>23</v>
      </c>
      <c r="H97" s="28">
        <v>5</v>
      </c>
      <c r="I97" s="28">
        <f t="shared" si="13"/>
        <v>30</v>
      </c>
      <c r="J97" s="28">
        <f t="shared" si="14"/>
        <v>30</v>
      </c>
    </row>
    <row r="98" spans="2:10" ht="12.75">
      <c r="B98" s="18" t="s">
        <v>32</v>
      </c>
      <c r="C98" s="5"/>
      <c r="D98" s="6"/>
      <c r="E98" s="28">
        <v>97</v>
      </c>
      <c r="F98" s="28">
        <v>5</v>
      </c>
      <c r="G98" s="28">
        <v>11</v>
      </c>
      <c r="H98" s="28">
        <v>6</v>
      </c>
      <c r="I98" s="28">
        <f t="shared" si="13"/>
        <v>22</v>
      </c>
      <c r="J98" s="28">
        <f t="shared" si="14"/>
        <v>119</v>
      </c>
    </row>
    <row r="99" spans="2:10" ht="12.75">
      <c r="B99" s="18" t="s">
        <v>33</v>
      </c>
      <c r="C99" s="5"/>
      <c r="D99" s="6"/>
      <c r="E99" s="28">
        <v>16</v>
      </c>
      <c r="F99" s="28">
        <v>20</v>
      </c>
      <c r="G99" s="28">
        <v>113</v>
      </c>
      <c r="H99" s="28">
        <v>43</v>
      </c>
      <c r="I99" s="28">
        <f t="shared" si="13"/>
        <v>176</v>
      </c>
      <c r="J99" s="28">
        <f t="shared" si="14"/>
        <v>192</v>
      </c>
    </row>
    <row r="100" spans="2:10" ht="12.75">
      <c r="B100" s="18"/>
      <c r="C100" s="5"/>
      <c r="D100" s="6"/>
      <c r="E100" s="2"/>
      <c r="F100" s="2"/>
      <c r="G100" s="2"/>
      <c r="H100" s="2"/>
      <c r="I100" s="2"/>
      <c r="J100" s="2"/>
    </row>
    <row r="101" spans="2:10" ht="12.75">
      <c r="B101" s="29" t="s">
        <v>34</v>
      </c>
      <c r="C101" s="25"/>
      <c r="D101" s="26"/>
      <c r="E101" s="27">
        <f aca="true" t="shared" si="15" ref="E101:J102">SUM(E92+E94+E96+E98)</f>
        <v>101</v>
      </c>
      <c r="F101" s="27">
        <f t="shared" si="15"/>
        <v>29</v>
      </c>
      <c r="G101" s="27">
        <f t="shared" si="15"/>
        <v>29</v>
      </c>
      <c r="H101" s="27">
        <f t="shared" si="15"/>
        <v>12</v>
      </c>
      <c r="I101" s="27">
        <f t="shared" si="15"/>
        <v>70</v>
      </c>
      <c r="J101" s="27">
        <f t="shared" si="15"/>
        <v>171</v>
      </c>
    </row>
    <row r="102" spans="2:10" ht="12.75">
      <c r="B102" s="29" t="s">
        <v>35</v>
      </c>
      <c r="C102" s="25"/>
      <c r="D102" s="26"/>
      <c r="E102" s="27">
        <f t="shared" si="15"/>
        <v>41</v>
      </c>
      <c r="F102" s="27">
        <f t="shared" si="15"/>
        <v>597</v>
      </c>
      <c r="G102" s="27">
        <f t="shared" si="15"/>
        <v>596</v>
      </c>
      <c r="H102" s="27">
        <f t="shared" si="15"/>
        <v>69</v>
      </c>
      <c r="I102" s="27">
        <f t="shared" si="15"/>
        <v>1262</v>
      </c>
      <c r="J102" s="27">
        <f t="shared" si="15"/>
        <v>1303</v>
      </c>
    </row>
    <row r="105" ht="12.75">
      <c r="G105" s="8" t="s">
        <v>36</v>
      </c>
    </row>
    <row r="106" ht="12.75">
      <c r="G106" s="1" t="s">
        <v>37</v>
      </c>
    </row>
    <row r="107" ht="12.75">
      <c r="G107" s="1" t="s">
        <v>38</v>
      </c>
    </row>
    <row r="108" ht="12.75">
      <c r="G108" s="1"/>
    </row>
    <row r="109" spans="8:10" ht="12.75">
      <c r="H109" s="2" t="s">
        <v>42</v>
      </c>
      <c r="I109" s="2" t="s">
        <v>43</v>
      </c>
      <c r="J109" s="2" t="s">
        <v>10</v>
      </c>
    </row>
    <row r="110" spans="2:10" ht="12.75">
      <c r="B110" s="4" t="s">
        <v>39</v>
      </c>
      <c r="C110" s="5"/>
      <c r="D110" s="5"/>
      <c r="E110" s="5"/>
      <c r="F110" s="5"/>
      <c r="G110" s="6"/>
      <c r="H110" s="46">
        <v>4</v>
      </c>
      <c r="I110" s="46">
        <v>7316</v>
      </c>
      <c r="J110" s="46">
        <f>SUM(H110:I110)</f>
        <v>7320</v>
      </c>
    </row>
    <row r="111" spans="2:10" ht="12.75">
      <c r="B111" s="4" t="s">
        <v>40</v>
      </c>
      <c r="C111" s="5"/>
      <c r="D111" s="5"/>
      <c r="E111" s="5"/>
      <c r="F111" s="5"/>
      <c r="G111" s="6"/>
      <c r="H111" s="46">
        <v>89036</v>
      </c>
      <c r="I111" s="46">
        <v>56459</v>
      </c>
      <c r="J111" s="46">
        <f>SUM(H111:I111)</f>
        <v>145495</v>
      </c>
    </row>
    <row r="112" spans="2:10" ht="12.75">
      <c r="B112" s="4" t="s">
        <v>41</v>
      </c>
      <c r="C112" s="5"/>
      <c r="D112" s="5"/>
      <c r="E112" s="5"/>
      <c r="F112" s="5"/>
      <c r="G112" s="6"/>
      <c r="H112" s="9">
        <f>H110/H111</f>
        <v>4.4925648052473156E-05</v>
      </c>
      <c r="I112" s="9">
        <f>I110/I111</f>
        <v>0.12958075771799005</v>
      </c>
      <c r="J112" s="9">
        <f>J110/J111</f>
        <v>0.050311007251108285</v>
      </c>
    </row>
    <row r="114" spans="2:10" ht="12.75">
      <c r="B114" s="4" t="s">
        <v>44</v>
      </c>
      <c r="C114" s="5"/>
      <c r="D114" s="5"/>
      <c r="E114" s="5"/>
      <c r="F114" s="5"/>
      <c r="G114" s="6"/>
      <c r="H114" s="51">
        <v>0.2</v>
      </c>
      <c r="I114" s="51">
        <f>53574.81/1000</f>
        <v>53.57481</v>
      </c>
      <c r="J114" s="51">
        <f>SUM(H114:I114)</f>
        <v>53.77481</v>
      </c>
    </row>
    <row r="115" spans="2:10" ht="12.75">
      <c r="B115" s="4" t="s">
        <v>45</v>
      </c>
      <c r="C115" s="5"/>
      <c r="D115" s="5"/>
      <c r="E115" s="5"/>
      <c r="F115" s="5"/>
      <c r="G115" s="6"/>
      <c r="H115" s="51">
        <v>360.38</v>
      </c>
      <c r="I115" s="51">
        <f>400140.65/1000</f>
        <v>400.14065000000005</v>
      </c>
      <c r="J115" s="51">
        <f>SUM(H115:I115)</f>
        <v>760.52065</v>
      </c>
    </row>
    <row r="116" spans="2:10" ht="12.75">
      <c r="B116" s="4" t="s">
        <v>46</v>
      </c>
      <c r="C116" s="5"/>
      <c r="D116" s="5"/>
      <c r="E116" s="5"/>
      <c r="F116" s="5"/>
      <c r="G116" s="6"/>
      <c r="H116" s="9">
        <f>H114/H115</f>
        <v>0.000554969754148399</v>
      </c>
      <c r="I116" s="9">
        <f>I114/I115</f>
        <v>0.1338899459477561</v>
      </c>
      <c r="J116" s="9">
        <f>J114/J115</f>
        <v>0.07070788939130054</v>
      </c>
    </row>
    <row r="117" ht="12.75">
      <c r="G117" s="1" t="s">
        <v>47</v>
      </c>
    </row>
    <row r="119" ht="12.75">
      <c r="G119" s="8" t="s">
        <v>48</v>
      </c>
    </row>
    <row r="120" ht="12.75">
      <c r="G120" s="1" t="s">
        <v>49</v>
      </c>
    </row>
    <row r="121" ht="12.75">
      <c r="G121" s="1" t="s">
        <v>50</v>
      </c>
    </row>
    <row r="123" spans="6:10" ht="12.75">
      <c r="F123" s="19" t="s">
        <v>55</v>
      </c>
      <c r="G123" s="19" t="s">
        <v>42</v>
      </c>
      <c r="H123" s="19" t="s">
        <v>56</v>
      </c>
      <c r="I123" s="19" t="s">
        <v>43</v>
      </c>
      <c r="J123" s="19" t="s">
        <v>10</v>
      </c>
    </row>
    <row r="124" spans="2:10" ht="12.75">
      <c r="B124" s="18" t="s">
        <v>51</v>
      </c>
      <c r="C124" s="5"/>
      <c r="D124" s="5"/>
      <c r="E124" s="6"/>
      <c r="F124" s="2">
        <v>116</v>
      </c>
      <c r="G124" s="2">
        <v>148</v>
      </c>
      <c r="H124" s="2">
        <v>8</v>
      </c>
      <c r="I124" s="10">
        <v>343</v>
      </c>
      <c r="J124" s="10">
        <f>SUM(F124:I124)</f>
        <v>615</v>
      </c>
    </row>
    <row r="125" spans="2:10" ht="12.75">
      <c r="B125" s="18" t="s">
        <v>52</v>
      </c>
      <c r="C125" s="5"/>
      <c r="D125" s="5"/>
      <c r="E125" s="6"/>
      <c r="F125" s="51">
        <v>227.69</v>
      </c>
      <c r="G125" s="51">
        <v>134.84</v>
      </c>
      <c r="H125" s="51">
        <v>8</v>
      </c>
      <c r="I125" s="10">
        <f>244913.57/1000</f>
        <v>244.91357</v>
      </c>
      <c r="J125" s="10">
        <f>SUM(F125:I125)</f>
        <v>615.4435699999999</v>
      </c>
    </row>
    <row r="126" spans="2:10" ht="12.75">
      <c r="B126" s="18" t="s">
        <v>53</v>
      </c>
      <c r="C126" s="5"/>
      <c r="D126" s="5"/>
      <c r="E126" s="6"/>
      <c r="F126" s="2">
        <v>0</v>
      </c>
      <c r="G126" s="2">
        <v>13</v>
      </c>
      <c r="H126" s="2">
        <v>1</v>
      </c>
      <c r="I126" s="10">
        <v>0</v>
      </c>
      <c r="J126" s="10">
        <f>SUM(F126:I126)</f>
        <v>14</v>
      </c>
    </row>
    <row r="127" spans="2:10" ht="12.75">
      <c r="B127" s="18" t="s">
        <v>54</v>
      </c>
      <c r="C127" s="5"/>
      <c r="D127" s="5"/>
      <c r="E127" s="6"/>
      <c r="F127" s="51">
        <v>0</v>
      </c>
      <c r="G127" s="51">
        <v>35.78</v>
      </c>
      <c r="H127" s="51">
        <v>0.7</v>
      </c>
      <c r="I127" s="10">
        <v>0</v>
      </c>
      <c r="J127" s="10">
        <f>SUM(F127:I127)</f>
        <v>36.480000000000004</v>
      </c>
    </row>
    <row r="129" ht="12.75">
      <c r="B129" s="7" t="s">
        <v>57</v>
      </c>
    </row>
    <row r="130" ht="12.75">
      <c r="B130" s="7"/>
    </row>
    <row r="131" ht="12.75">
      <c r="B131" s="20" t="s">
        <v>58</v>
      </c>
    </row>
    <row r="132" ht="12.75">
      <c r="B132" s="7" t="s">
        <v>59</v>
      </c>
    </row>
    <row r="133" ht="12.75">
      <c r="B133" s="20" t="s">
        <v>60</v>
      </c>
    </row>
    <row r="134" ht="12.75">
      <c r="B134" s="20" t="s">
        <v>61</v>
      </c>
    </row>
    <row r="136" ht="12.75">
      <c r="B136" t="s">
        <v>62</v>
      </c>
    </row>
    <row r="137" ht="12.75">
      <c r="B137" t="s">
        <v>63</v>
      </c>
    </row>
    <row r="138" ht="12.75">
      <c r="B138" t="s">
        <v>64</v>
      </c>
    </row>
    <row r="140" ht="12.75">
      <c r="B140" t="s">
        <v>65</v>
      </c>
    </row>
    <row r="141" ht="12.75">
      <c r="B141" t="s">
        <v>66</v>
      </c>
    </row>
    <row r="142" ht="12.75">
      <c r="B142" t="s">
        <v>67</v>
      </c>
    </row>
    <row r="144" ht="12.75">
      <c r="B144" t="s">
        <v>68</v>
      </c>
    </row>
    <row r="145" ht="12.75">
      <c r="B145" t="s">
        <v>69</v>
      </c>
    </row>
    <row r="146" ht="12.75">
      <c r="B146" t="s">
        <v>70</v>
      </c>
    </row>
    <row r="148" ht="12.75">
      <c r="B148" t="s">
        <v>71</v>
      </c>
    </row>
    <row r="149" ht="12.75">
      <c r="B149" t="s">
        <v>72</v>
      </c>
    </row>
    <row r="150" ht="12.75">
      <c r="B150" t="s">
        <v>73</v>
      </c>
    </row>
    <row r="151" ht="12.75">
      <c r="B151" t="s">
        <v>74</v>
      </c>
    </row>
  </sheetData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Calvin Timmerman</cp:lastModifiedBy>
  <cp:lastPrinted>2004-10-06T13:49:27Z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