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<sst xmlns="http://schemas.openxmlformats.org/spreadsheetml/2006/main" count="156" uniqueCount="76">
  <si>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</si>
  <si>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</si>
  <si>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</si>
  <si>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</si>
  <si>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</si>
  <si>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</si>
  <si>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</si>
  <si>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</si>
  <si>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</si>
  <si>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</si>
  <si>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</si>
  <si>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</si>
  <si>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</si>
  <si>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</si>
  <si>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</si>
  <si>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</si>
  <si>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</si>
  <si>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</si>
  <si>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</si>
  <si>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</si>
  <si>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</si>
  <si>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</si>
  <si>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</si>
  <si>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</si>
  <si>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</si>
  <si>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</si>
  <si>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</si>
  <si>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</si>
  <si>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</si>
  <si>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Conectiv Power Delivery</t>
  </si>
  <si>
    <t>Conectiv Switches from Supplier</t>
  </si>
  <si>
    <t>Conectiv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</si>
  <si>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</si>
  <si>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</si>
  <si>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</si>
  <si>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</si>
  <si>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</si>
  <si>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</si>
  <si>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</si>
  <si>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</si>
  <si>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</si>
  <si>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</si>
  <si>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</si>
  <si>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</si>
  <si>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</si>
  <si>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</si>
  <si>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</si>
  <si>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</si>
  <si>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</si>
  <si>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</si>
  <si>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</si>
  <si>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</si>
  <si>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</si>
  <si>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</si>
  <si>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</si>
  <si>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</si>
  <si>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Conectiv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</si>
  <si>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</si>
  <si>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</si>
  <si>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</si>
  <si>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</si>
  <si>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</si>
  <si>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</si>
  <si>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</si>
  <si>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</si>
  <si>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</si>
  <si>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</si>
  <si>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</si>
  <si>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</si>
  <si>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</si>
  <si>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</si>
  <si>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</si>
  <si>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</si>
  <si>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</si>
  <si>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</si>
  <si>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June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</si>
</sst>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G4" sqref="G4"/>
    </sheetView>
  </sheetViews>
  <sheetFormatPr defaultColWidth="9.140625" defaultRowHeight="12.75"/>
  <cols>
    <col min="4" max="4" width="12.42187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37</v>
      </c>
      <c r="G10" s="34">
        <v>239</v>
      </c>
      <c r="H10" s="34">
        <v>46</v>
      </c>
      <c r="I10" s="34">
        <f>SUM(F10:H10)</f>
        <v>322</v>
      </c>
      <c r="J10" s="34">
        <f>SUM(E10:H10)</f>
        <v>322</v>
      </c>
    </row>
    <row r="11" spans="2:10" ht="12.75">
      <c r="B11" s="18" t="s">
        <v>12</v>
      </c>
      <c r="C11" s="5"/>
      <c r="D11" s="6"/>
      <c r="E11" s="34">
        <v>53</v>
      </c>
      <c r="F11" s="34">
        <v>1429</v>
      </c>
      <c r="G11" s="34">
        <v>3333</v>
      </c>
      <c r="H11" s="34">
        <v>542</v>
      </c>
      <c r="I11" s="34">
        <f>SUM(F11:H11)</f>
        <v>5304</v>
      </c>
      <c r="J11" s="34">
        <f>SUM(E11:H11)</f>
        <v>5357</v>
      </c>
    </row>
    <row r="12" spans="2:10" ht="12.75">
      <c r="B12" s="18" t="s">
        <v>29</v>
      </c>
      <c r="C12" s="5"/>
      <c r="D12" s="6"/>
      <c r="E12" s="34">
        <v>183</v>
      </c>
      <c r="F12" s="34">
        <v>1644</v>
      </c>
      <c r="G12" s="34">
        <v>214</v>
      </c>
      <c r="H12" s="34">
        <v>80</v>
      </c>
      <c r="I12" s="34">
        <f>SUM(F12:H12)</f>
        <v>1938</v>
      </c>
      <c r="J12" s="34">
        <f>SUM(E12:H12)</f>
        <v>2121</v>
      </c>
    </row>
    <row r="13" spans="2:10" ht="12.75">
      <c r="B13" s="18" t="s">
        <v>13</v>
      </c>
      <c r="C13" s="5"/>
      <c r="D13" s="6"/>
      <c r="E13" s="34">
        <v>29968</v>
      </c>
      <c r="F13" s="34">
        <v>2890</v>
      </c>
      <c r="G13" s="34">
        <v>3652</v>
      </c>
      <c r="H13" s="34">
        <v>400</v>
      </c>
      <c r="I13" s="34">
        <f>SUM(F13:H13)</f>
        <v>6942</v>
      </c>
      <c r="J13" s="34">
        <f>SUM(E13:H13)</f>
        <v>36910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30204</v>
      </c>
      <c r="F15" s="49">
        <f t="shared" si="0"/>
        <v>6000</v>
      </c>
      <c r="G15" s="49">
        <f t="shared" si="0"/>
        <v>7438</v>
      </c>
      <c r="H15" s="49">
        <f t="shared" si="0"/>
        <v>1068</v>
      </c>
      <c r="I15" s="49">
        <f t="shared" si="0"/>
        <v>14506</v>
      </c>
      <c r="J15" s="49">
        <f t="shared" si="0"/>
        <v>44710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207102</v>
      </c>
      <c r="F20" s="34">
        <v>26548</v>
      </c>
      <c r="G20" s="34">
        <v>1306</v>
      </c>
      <c r="H20" s="34">
        <v>124</v>
      </c>
      <c r="I20" s="34">
        <f>SUM(F20:H20)</f>
        <v>27978</v>
      </c>
      <c r="J20" s="34">
        <f>SUM(E20:H20)</f>
        <v>235080</v>
      </c>
    </row>
    <row r="21" spans="2:10" ht="12.75">
      <c r="B21" s="18" t="s">
        <v>15</v>
      </c>
      <c r="C21" s="5"/>
      <c r="D21" s="6"/>
      <c r="E21" s="34">
        <v>1078940</v>
      </c>
      <c r="F21" s="34">
        <v>107241</v>
      </c>
      <c r="G21" s="34">
        <v>9441</v>
      </c>
      <c r="H21" s="34">
        <v>658</v>
      </c>
      <c r="I21" s="34">
        <f>SUM(F21:H21)</f>
        <v>117340</v>
      </c>
      <c r="J21" s="34">
        <f>SUM(E21:H21)</f>
        <v>1196280</v>
      </c>
    </row>
    <row r="22" spans="2:10" ht="12.75">
      <c r="B22" s="18" t="s">
        <v>29</v>
      </c>
      <c r="C22" s="5"/>
      <c r="D22" s="6"/>
      <c r="E22" s="34">
        <v>169233</v>
      </c>
      <c r="F22" s="34">
        <v>31261</v>
      </c>
      <c r="G22" s="34">
        <v>797</v>
      </c>
      <c r="H22" s="34">
        <v>91</v>
      </c>
      <c r="I22" s="34">
        <f>SUM(F22:H22)</f>
        <v>32149</v>
      </c>
      <c r="J22" s="34">
        <f>SUM(E22:H22)</f>
        <v>201382</v>
      </c>
    </row>
    <row r="23" spans="2:10" ht="12.75">
      <c r="B23" s="18" t="s">
        <v>13</v>
      </c>
      <c r="C23" s="5"/>
      <c r="D23" s="6"/>
      <c r="E23" s="34">
        <v>466924</v>
      </c>
      <c r="F23" s="34">
        <v>34029</v>
      </c>
      <c r="G23" s="34">
        <v>14731</v>
      </c>
      <c r="H23" s="34">
        <v>531</v>
      </c>
      <c r="I23" s="34">
        <f>SUM(F23:H23)</f>
        <v>49291</v>
      </c>
      <c r="J23" s="34">
        <f>SUM(E23:H23)</f>
        <v>516215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1922199</v>
      </c>
      <c r="F25" s="49">
        <f t="shared" si="1"/>
        <v>199079</v>
      </c>
      <c r="G25" s="49">
        <f t="shared" si="1"/>
        <v>26275</v>
      </c>
      <c r="H25" s="49">
        <f t="shared" si="1"/>
        <v>1404</v>
      </c>
      <c r="I25" s="49">
        <f t="shared" si="1"/>
        <v>226758</v>
      </c>
      <c r="J25" s="49">
        <f t="shared" si="1"/>
        <v>2148957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0.0013937019737833359</v>
      </c>
      <c r="G30" s="35">
        <f t="shared" si="2"/>
        <v>0.18300153139356815</v>
      </c>
      <c r="H30" s="35">
        <f t="shared" si="2"/>
        <v>0.3709677419354839</v>
      </c>
      <c r="I30" s="35">
        <f t="shared" si="2"/>
        <v>0.011509042819358066</v>
      </c>
      <c r="J30" s="35">
        <f t="shared" si="2"/>
        <v>0.0013697464692870513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4.9122286688787146E-05</v>
      </c>
      <c r="F31" s="35">
        <f t="shared" si="3"/>
        <v>0.013325127516528194</v>
      </c>
      <c r="G31" s="35">
        <f t="shared" si="3"/>
        <v>0.35303463616142355</v>
      </c>
      <c r="H31" s="35">
        <f t="shared" si="3"/>
        <v>0.8237082066869301</v>
      </c>
      <c r="I31" s="35">
        <f t="shared" si="3"/>
        <v>0.045201977160388616</v>
      </c>
      <c r="J31" s="35">
        <f t="shared" si="3"/>
        <v>0.004478048617380546</v>
      </c>
    </row>
    <row r="32" spans="2:10" ht="12.75">
      <c r="B32" s="18" t="s">
        <v>29</v>
      </c>
      <c r="C32" s="5"/>
      <c r="D32" s="6"/>
      <c r="E32" s="35">
        <f t="shared" si="3"/>
        <v>0.001081349382212689</v>
      </c>
      <c r="F32" s="35">
        <f t="shared" si="3"/>
        <v>0.052589488500047986</v>
      </c>
      <c r="G32" s="35">
        <f t="shared" si="3"/>
        <v>0.2685069008782936</v>
      </c>
      <c r="H32" s="35">
        <f t="shared" si="3"/>
        <v>0.8791208791208791</v>
      </c>
      <c r="I32" s="35">
        <f t="shared" si="3"/>
        <v>0.06028181280910759</v>
      </c>
      <c r="J32" s="35">
        <f t="shared" si="3"/>
        <v>0.010532222343605685</v>
      </c>
    </row>
    <row r="33" spans="2:10" ht="12.75">
      <c r="B33" s="18" t="s">
        <v>13</v>
      </c>
      <c r="C33" s="5"/>
      <c r="D33" s="6"/>
      <c r="E33" s="35">
        <f t="shared" si="3"/>
        <v>0.06418175120576368</v>
      </c>
      <c r="F33" s="35">
        <f t="shared" si="3"/>
        <v>0.08492756178553587</v>
      </c>
      <c r="G33" s="35">
        <f t="shared" si="3"/>
        <v>0.247912565338402</v>
      </c>
      <c r="H33" s="35">
        <f t="shared" si="3"/>
        <v>0.7532956685499058</v>
      </c>
      <c r="I33" s="35">
        <f t="shared" si="3"/>
        <v>0.140837069647603</v>
      </c>
      <c r="J33" s="35">
        <f t="shared" si="3"/>
        <v>0.07150121557878016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0.015713253414448763</v>
      </c>
      <c r="F35" s="36">
        <f t="shared" si="4"/>
        <v>0.03013878912391563</v>
      </c>
      <c r="G35" s="36">
        <f t="shared" si="4"/>
        <v>0.2830827783063749</v>
      </c>
      <c r="H35" s="36">
        <f t="shared" si="4"/>
        <v>0.7606837606837606</v>
      </c>
      <c r="I35" s="36">
        <f t="shared" si="4"/>
        <v>0.0639712821598356</v>
      </c>
      <c r="J35" s="36">
        <f t="shared" si="4"/>
        <v>0.020805441895766177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1.3</v>
      </c>
      <c r="G47" s="45">
        <v>35.5</v>
      </c>
      <c r="H47" s="45">
        <v>129.4</v>
      </c>
      <c r="I47" s="45">
        <f>SUM(F47:H47)</f>
        <v>166.2</v>
      </c>
      <c r="J47" s="45">
        <f>SUM(E47:H47)</f>
        <v>166.2</v>
      </c>
    </row>
    <row r="48" spans="2:10" ht="12.75">
      <c r="B48" s="33" t="s">
        <v>15</v>
      </c>
      <c r="C48" s="12"/>
      <c r="D48" s="13"/>
      <c r="E48" s="45">
        <v>0.22</v>
      </c>
      <c r="F48" s="45">
        <v>21.16</v>
      </c>
      <c r="G48" s="45">
        <v>593.42</v>
      </c>
      <c r="H48" s="45">
        <v>1492.25</v>
      </c>
      <c r="I48" s="45">
        <f>SUM(F48:H48)</f>
        <v>2106.83</v>
      </c>
      <c r="J48" s="45">
        <f>SUM(E48:H48)</f>
        <v>2107.05</v>
      </c>
    </row>
    <row r="49" spans="2:10" ht="12.75">
      <c r="B49" s="33" t="s">
        <v>29</v>
      </c>
      <c r="C49" s="12"/>
      <c r="D49" s="13"/>
      <c r="E49" s="45">
        <v>0.5</v>
      </c>
      <c r="F49" s="45">
        <v>15.3</v>
      </c>
      <c r="G49" s="45">
        <v>42.1</v>
      </c>
      <c r="H49" s="45">
        <v>131.4</v>
      </c>
      <c r="I49" s="45">
        <f>SUM(F49:H49)</f>
        <v>188.8</v>
      </c>
      <c r="J49" s="45">
        <f>SUM(E49:H49)</f>
        <v>189.3</v>
      </c>
    </row>
    <row r="50" spans="2:10" ht="12.75">
      <c r="B50" s="33" t="s">
        <v>13</v>
      </c>
      <c r="C50" s="12"/>
      <c r="D50" s="13"/>
      <c r="E50" s="45">
        <f>120358.33/1000</f>
        <v>120.35833</v>
      </c>
      <c r="F50" s="45">
        <f>17822.03/1000</f>
        <v>17.822029999999998</v>
      </c>
      <c r="G50" s="45">
        <f>310699.77/1000</f>
        <v>310.69977</v>
      </c>
      <c r="H50" s="45">
        <f>693417/1000</f>
        <v>693.417</v>
      </c>
      <c r="I50" s="45">
        <f>SUM(F50:H50)</f>
        <v>1021.9388</v>
      </c>
      <c r="J50" s="45">
        <f>SUM(E50:H50)</f>
        <v>1142.29713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121.07833</v>
      </c>
      <c r="F52" s="44">
        <f t="shared" si="5"/>
        <v>55.58203</v>
      </c>
      <c r="G52" s="44">
        <f t="shared" si="5"/>
        <v>981.7197699999999</v>
      </c>
      <c r="H52" s="44">
        <f t="shared" si="5"/>
        <v>2446.467</v>
      </c>
      <c r="I52" s="44">
        <f t="shared" si="5"/>
        <v>3483.7688</v>
      </c>
      <c r="J52" s="44">
        <f t="shared" si="5"/>
        <v>3604.84713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703.6</v>
      </c>
      <c r="F57" s="45">
        <v>143.4</v>
      </c>
      <c r="G57" s="45">
        <v>174.5</v>
      </c>
      <c r="H57" s="45">
        <v>248.8</v>
      </c>
      <c r="I57" s="45">
        <f>SUM(F57:H57)</f>
        <v>566.7</v>
      </c>
      <c r="J57" s="45">
        <f>SUM(E57:H57)</f>
        <v>1270.3</v>
      </c>
    </row>
    <row r="58" spans="2:10" ht="12.75">
      <c r="B58" s="33" t="s">
        <v>15</v>
      </c>
      <c r="C58" s="12"/>
      <c r="D58" s="13"/>
      <c r="E58" s="45">
        <v>3303.95</v>
      </c>
      <c r="F58" s="45">
        <v>820.87</v>
      </c>
      <c r="G58" s="45">
        <v>1310.49</v>
      </c>
      <c r="H58" s="45">
        <v>1637.67</v>
      </c>
      <c r="I58" s="45">
        <f>SUM(F58:H58)</f>
        <v>3769.03</v>
      </c>
      <c r="J58" s="45">
        <f>SUM(E58:H58)</f>
        <v>7072.98</v>
      </c>
    </row>
    <row r="59" spans="2:10" ht="12.75">
      <c r="B59" s="33" t="s">
        <v>29</v>
      </c>
      <c r="C59" s="12"/>
      <c r="D59" s="13"/>
      <c r="E59" s="45">
        <v>482.4</v>
      </c>
      <c r="F59" s="45">
        <v>170.7</v>
      </c>
      <c r="G59" s="45">
        <v>119</v>
      </c>
      <c r="H59" s="45">
        <v>139.1</v>
      </c>
      <c r="I59" s="45">
        <f>SUM(F59:H59)</f>
        <v>428.79999999999995</v>
      </c>
      <c r="J59" s="45">
        <f>SUM(E59:H59)</f>
        <v>911.1999999999999</v>
      </c>
    </row>
    <row r="60" spans="2:10" ht="12.75">
      <c r="B60" s="33" t="s">
        <v>13</v>
      </c>
      <c r="C60" s="12"/>
      <c r="D60" s="13"/>
      <c r="E60" s="45">
        <f>1530350.46/1000</f>
        <v>1530.3504599999999</v>
      </c>
      <c r="F60" s="45">
        <f>135340/1000</f>
        <v>135.34</v>
      </c>
      <c r="G60" s="45">
        <f>918967.7/1000</f>
        <v>918.9676999999999</v>
      </c>
      <c r="H60" s="45">
        <f>807314.78/1000</f>
        <v>807.31478</v>
      </c>
      <c r="I60" s="45">
        <f>SUM(F60:H60)</f>
        <v>1861.62248</v>
      </c>
      <c r="J60" s="45">
        <f>SUM(E60:H60)</f>
        <v>3391.97294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6020.3004599999995</v>
      </c>
      <c r="F62" s="44">
        <f t="shared" si="6"/>
        <v>1270.31</v>
      </c>
      <c r="G62" s="44">
        <f t="shared" si="6"/>
        <v>2522.9577</v>
      </c>
      <c r="H62" s="44">
        <f t="shared" si="6"/>
        <v>2832.88478</v>
      </c>
      <c r="I62" s="44">
        <f t="shared" si="6"/>
        <v>6626.152480000001</v>
      </c>
      <c r="J62" s="44">
        <f t="shared" si="6"/>
        <v>12646.45294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0.00906555090655509</v>
      </c>
      <c r="G67" s="35">
        <f t="shared" si="7"/>
        <v>0.2034383954154728</v>
      </c>
      <c r="H67" s="35">
        <f t="shared" si="7"/>
        <v>0.520096463022508</v>
      </c>
      <c r="I67" s="35">
        <f t="shared" si="7"/>
        <v>0.2932768660667019</v>
      </c>
      <c r="J67" s="35">
        <f t="shared" si="7"/>
        <v>0.1308352357710777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6.65869640884396E-05</v>
      </c>
      <c r="F68" s="35">
        <f t="shared" si="8"/>
        <v>0.02577752871952928</v>
      </c>
      <c r="G68" s="35">
        <f t="shared" si="8"/>
        <v>0.45282298987401653</v>
      </c>
      <c r="H68" s="35">
        <f t="shared" si="8"/>
        <v>0.911203111738018</v>
      </c>
      <c r="I68" s="35">
        <f aca="true" t="shared" si="9" ref="I68:J70">I48/I58</f>
        <v>0.5589846724488794</v>
      </c>
      <c r="J68" s="35">
        <f t="shared" si="9"/>
        <v>0.29790130892495104</v>
      </c>
    </row>
    <row r="69" spans="2:10" ht="12.75">
      <c r="B69" s="33" t="s">
        <v>29</v>
      </c>
      <c r="C69" s="5"/>
      <c r="D69" s="6"/>
      <c r="E69" s="35">
        <f t="shared" si="8"/>
        <v>0.0010364842454394694</v>
      </c>
      <c r="F69" s="35">
        <f t="shared" si="8"/>
        <v>0.08963093145869948</v>
      </c>
      <c r="G69" s="35">
        <f t="shared" si="8"/>
        <v>0.35378151260504204</v>
      </c>
      <c r="H69" s="35">
        <f t="shared" si="8"/>
        <v>0.9446441409058233</v>
      </c>
      <c r="I69" s="35">
        <f t="shared" si="9"/>
        <v>0.4402985074626866</v>
      </c>
      <c r="J69" s="35">
        <f t="shared" si="9"/>
        <v>0.20774802458296754</v>
      </c>
    </row>
    <row r="70" spans="2:10" ht="12.75">
      <c r="B70" s="33" t="s">
        <v>13</v>
      </c>
      <c r="C70" s="5"/>
      <c r="D70" s="6"/>
      <c r="E70" s="35">
        <f t="shared" si="8"/>
        <v>0.07864756024577534</v>
      </c>
      <c r="F70" s="35">
        <f t="shared" si="8"/>
        <v>0.1316833899807891</v>
      </c>
      <c r="G70" s="35">
        <f t="shared" si="8"/>
        <v>0.3380965076356873</v>
      </c>
      <c r="H70" s="35">
        <f t="shared" si="8"/>
        <v>0.8589177569621604</v>
      </c>
      <c r="I70" s="35">
        <f t="shared" si="9"/>
        <v>0.548950612156338</v>
      </c>
      <c r="J70" s="35">
        <f t="shared" si="9"/>
        <v>0.3367648121626819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0.02011167562224959</v>
      </c>
      <c r="F72" s="36">
        <f t="shared" si="10"/>
        <v>0.043754697672221746</v>
      </c>
      <c r="G72" s="36">
        <f t="shared" si="10"/>
        <v>0.38911463715780886</v>
      </c>
      <c r="H72" s="36">
        <f t="shared" si="10"/>
        <v>0.8635956595453205</v>
      </c>
      <c r="I72" s="36">
        <f t="shared" si="10"/>
        <v>0.5257604334514197</v>
      </c>
      <c r="J72" s="36">
        <f t="shared" si="10"/>
        <v>0.2850480800508162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2</v>
      </c>
      <c r="G77" s="28">
        <v>6</v>
      </c>
      <c r="H77" s="50">
        <v>5</v>
      </c>
      <c r="I77" s="46"/>
      <c r="J77" s="46"/>
    </row>
    <row r="78" spans="2:10" ht="12.75">
      <c r="B78" s="33" t="s">
        <v>15</v>
      </c>
      <c r="C78" s="5"/>
      <c r="D78" s="6"/>
      <c r="E78" s="28">
        <v>3</v>
      </c>
      <c r="F78" s="28">
        <v>11</v>
      </c>
      <c r="G78" s="28">
        <v>14</v>
      </c>
      <c r="H78" s="50">
        <v>15</v>
      </c>
      <c r="I78" s="46"/>
      <c r="J78" s="46"/>
    </row>
    <row r="79" spans="2:10" ht="12.75">
      <c r="B79" s="33" t="s">
        <v>29</v>
      </c>
      <c r="C79" s="5"/>
      <c r="D79" s="6"/>
      <c r="E79" s="28">
        <v>3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8</v>
      </c>
      <c r="G80" s="28">
        <v>13</v>
      </c>
      <c r="H80" s="50">
        <v>14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0</v>
      </c>
      <c r="I94" s="28">
        <f>SUM(F94:H94)</f>
        <v>0</v>
      </c>
      <c r="J94" s="28">
        <f>SUM(E94:H94)</f>
        <v>0</v>
      </c>
    </row>
    <row r="95" spans="2:10" ht="12.75">
      <c r="B95" s="18" t="s">
        <v>26</v>
      </c>
      <c r="C95" s="5"/>
      <c r="D95" s="6"/>
      <c r="E95" s="28">
        <v>0</v>
      </c>
      <c r="F95" s="28">
        <v>11</v>
      </c>
      <c r="G95" s="28">
        <v>21</v>
      </c>
      <c r="H95" s="28">
        <v>4</v>
      </c>
      <c r="I95" s="28">
        <f aca="true" t="shared" si="11" ref="I95:I101">SUM(F95:H95)</f>
        <v>36</v>
      </c>
      <c r="J95" s="28">
        <f aca="true" t="shared" si="12" ref="J95:J101">SUM(E95:H95)</f>
        <v>36</v>
      </c>
    </row>
    <row r="96" spans="2:10" ht="12.75">
      <c r="B96" s="18" t="s">
        <v>27</v>
      </c>
      <c r="C96" s="5"/>
      <c r="D96" s="6"/>
      <c r="E96" s="28">
        <v>2</v>
      </c>
      <c r="F96" s="28">
        <v>9</v>
      </c>
      <c r="G96" s="28">
        <v>31</v>
      </c>
      <c r="H96" s="28">
        <v>15</v>
      </c>
      <c r="I96" s="28">
        <f t="shared" si="11"/>
        <v>55</v>
      </c>
      <c r="J96" s="28">
        <f t="shared" si="12"/>
        <v>57</v>
      </c>
    </row>
    <row r="97" spans="2:10" ht="12.75">
      <c r="B97" s="18" t="s">
        <v>28</v>
      </c>
      <c r="C97" s="5"/>
      <c r="D97" s="6"/>
      <c r="E97" s="28">
        <v>2</v>
      </c>
      <c r="F97" s="28">
        <v>140</v>
      </c>
      <c r="G97" s="28">
        <v>439</v>
      </c>
      <c r="H97" s="28">
        <v>44</v>
      </c>
      <c r="I97" s="28">
        <f t="shared" si="11"/>
        <v>623</v>
      </c>
      <c r="J97" s="28">
        <f t="shared" si="12"/>
        <v>625</v>
      </c>
    </row>
    <row r="98" spans="2:10" ht="12.75">
      <c r="B98" s="18" t="s">
        <v>30</v>
      </c>
      <c r="C98" s="5"/>
      <c r="D98" s="6"/>
      <c r="E98" s="28">
        <v>50</v>
      </c>
      <c r="F98" s="28">
        <v>30</v>
      </c>
      <c r="G98" s="28">
        <v>9</v>
      </c>
      <c r="H98" s="28">
        <v>1</v>
      </c>
      <c r="I98" s="28">
        <f t="shared" si="11"/>
        <v>40</v>
      </c>
      <c r="J98" s="28">
        <f t="shared" si="12"/>
        <v>90</v>
      </c>
    </row>
    <row r="99" spans="2:10" ht="12.75">
      <c r="B99" s="18" t="s">
        <v>31</v>
      </c>
      <c r="C99" s="5"/>
      <c r="D99" s="6"/>
      <c r="E99" s="28">
        <v>0</v>
      </c>
      <c r="F99" s="28">
        <v>57</v>
      </c>
      <c r="G99" s="28">
        <v>13</v>
      </c>
      <c r="H99" s="28">
        <v>1</v>
      </c>
      <c r="I99" s="28">
        <f t="shared" si="11"/>
        <v>71</v>
      </c>
      <c r="J99" s="28">
        <f t="shared" si="12"/>
        <v>71</v>
      </c>
    </row>
    <row r="100" spans="2:10" ht="12.75">
      <c r="B100" s="18" t="s">
        <v>32</v>
      </c>
      <c r="C100" s="5"/>
      <c r="D100" s="6"/>
      <c r="E100" s="28">
        <v>124</v>
      </c>
      <c r="F100" s="28">
        <v>24</v>
      </c>
      <c r="G100" s="28">
        <v>84</v>
      </c>
      <c r="H100" s="28">
        <v>14</v>
      </c>
      <c r="I100" s="28">
        <f t="shared" si="11"/>
        <v>122</v>
      </c>
      <c r="J100" s="28">
        <f t="shared" si="12"/>
        <v>246</v>
      </c>
    </row>
    <row r="101" spans="2:10" ht="12.75">
      <c r="B101" s="18" t="s">
        <v>33</v>
      </c>
      <c r="C101" s="5"/>
      <c r="D101" s="6"/>
      <c r="E101" s="28">
        <v>18012</v>
      </c>
      <c r="F101" s="28">
        <v>1802</v>
      </c>
      <c r="G101" s="28">
        <v>1896</v>
      </c>
      <c r="H101" s="28">
        <v>74</v>
      </c>
      <c r="I101" s="28">
        <f t="shared" si="11"/>
        <v>3772</v>
      </c>
      <c r="J101" s="28">
        <f t="shared" si="12"/>
        <v>21784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34</v>
      </c>
      <c r="C103" s="25"/>
      <c r="D103" s="26"/>
      <c r="E103" s="27">
        <f aca="true" t="shared" si="13" ref="E103:J104">E94+E96+E98+E100</f>
        <v>176</v>
      </c>
      <c r="F103" s="27">
        <f t="shared" si="13"/>
        <v>63</v>
      </c>
      <c r="G103" s="27">
        <f t="shared" si="13"/>
        <v>124</v>
      </c>
      <c r="H103" s="27">
        <f t="shared" si="13"/>
        <v>30</v>
      </c>
      <c r="I103" s="27">
        <f t="shared" si="13"/>
        <v>217</v>
      </c>
      <c r="J103" s="27">
        <f t="shared" si="13"/>
        <v>393</v>
      </c>
    </row>
    <row r="104" spans="2:10" ht="12.75">
      <c r="B104" s="29" t="s">
        <v>35</v>
      </c>
      <c r="C104" s="25"/>
      <c r="D104" s="26"/>
      <c r="E104" s="27">
        <f t="shared" si="13"/>
        <v>18014</v>
      </c>
      <c r="F104" s="27">
        <f t="shared" si="13"/>
        <v>2010</v>
      </c>
      <c r="G104" s="27">
        <f t="shared" si="13"/>
        <v>2369</v>
      </c>
      <c r="H104" s="27">
        <f t="shared" si="13"/>
        <v>123</v>
      </c>
      <c r="I104" s="27">
        <f t="shared" si="13"/>
        <v>4502</v>
      </c>
      <c r="J104" s="27">
        <f t="shared" si="13"/>
        <v>22516</v>
      </c>
    </row>
    <row r="107" ht="12.75">
      <c r="G107" s="8" t="s">
        <v>36</v>
      </c>
    </row>
    <row r="108" ht="12.75">
      <c r="G108" s="1" t="s">
        <v>37</v>
      </c>
    </row>
    <row r="109" ht="12.75">
      <c r="G109" s="1" t="s">
        <v>38</v>
      </c>
    </row>
    <row r="110" ht="12.75">
      <c r="G110" s="1"/>
    </row>
    <row r="111" spans="8:10" ht="12.75">
      <c r="H111" s="2" t="s">
        <v>42</v>
      </c>
      <c r="I111" s="2" t="s">
        <v>43</v>
      </c>
      <c r="J111" s="2" t="s">
        <v>10</v>
      </c>
    </row>
    <row r="112" spans="2:10" ht="12.75">
      <c r="B112" s="4" t="s">
        <v>39</v>
      </c>
      <c r="C112" s="5"/>
      <c r="D112" s="5"/>
      <c r="E112" s="5"/>
      <c r="F112" s="5"/>
      <c r="G112" s="6"/>
      <c r="H112" s="47">
        <v>7</v>
      </c>
      <c r="I112" s="47">
        <v>5219</v>
      </c>
      <c r="J112" s="47">
        <f>SUM(H112:I112)</f>
        <v>5226</v>
      </c>
    </row>
    <row r="113" spans="2:10" ht="12.75">
      <c r="B113" s="4" t="s">
        <v>40</v>
      </c>
      <c r="C113" s="5"/>
      <c r="D113" s="5"/>
      <c r="E113" s="5"/>
      <c r="F113" s="5"/>
      <c r="G113" s="6"/>
      <c r="H113" s="47">
        <v>84547</v>
      </c>
      <c r="I113" s="47">
        <v>56268</v>
      </c>
      <c r="J113" s="47">
        <f>SUM(H113:I113)</f>
        <v>140815</v>
      </c>
    </row>
    <row r="114" spans="2:10" ht="12.75">
      <c r="B114" s="4" t="s">
        <v>41</v>
      </c>
      <c r="C114" s="5"/>
      <c r="D114" s="5"/>
      <c r="E114" s="5"/>
      <c r="F114" s="5"/>
      <c r="G114" s="6"/>
      <c r="H114" s="9">
        <f>H112/H113</f>
        <v>8.279418548263096E-05</v>
      </c>
      <c r="I114" s="9">
        <f>I112/I113</f>
        <v>0.09275254140897135</v>
      </c>
      <c r="J114" s="9">
        <f>J112/J113</f>
        <v>0.037112523523772326</v>
      </c>
    </row>
    <row r="116" spans="2:10" ht="12.75">
      <c r="B116" s="4" t="s">
        <v>44</v>
      </c>
      <c r="C116" s="5"/>
      <c r="D116" s="5"/>
      <c r="E116" s="5"/>
      <c r="F116" s="5"/>
      <c r="G116" s="6"/>
      <c r="H116" s="54">
        <v>0.04</v>
      </c>
      <c r="I116" s="53">
        <f>29239.49/1000</f>
        <v>29.23949</v>
      </c>
      <c r="J116" s="53">
        <f>SUM(H116:I116)</f>
        <v>29.27949</v>
      </c>
    </row>
    <row r="117" spans="2:10" ht="12.75">
      <c r="B117" s="4" t="s">
        <v>45</v>
      </c>
      <c r="C117" s="5"/>
      <c r="D117" s="5"/>
      <c r="E117" s="5"/>
      <c r="F117" s="5"/>
      <c r="G117" s="6"/>
      <c r="H117" s="53">
        <v>361.06</v>
      </c>
      <c r="I117" s="53">
        <f>304457.61/1000</f>
        <v>304.45761</v>
      </c>
      <c r="J117" s="53">
        <f>SUM(H117:I117)</f>
        <v>665.51761</v>
      </c>
    </row>
    <row r="118" spans="2:10" ht="12.75">
      <c r="B118" s="4" t="s">
        <v>46</v>
      </c>
      <c r="C118" s="5"/>
      <c r="D118" s="5"/>
      <c r="E118" s="5"/>
      <c r="F118" s="5"/>
      <c r="G118" s="6"/>
      <c r="H118" s="9">
        <f>H116/H117</f>
        <v>0.00011078491109510885</v>
      </c>
      <c r="I118" s="9">
        <f>I116/I117</f>
        <v>0.09603796732162484</v>
      </c>
      <c r="J118" s="9">
        <f>J116/J117</f>
        <v>0.043995064232785666</v>
      </c>
    </row>
    <row r="119" ht="12.75">
      <c r="G119" s="1" t="s">
        <v>47</v>
      </c>
    </row>
    <row r="121" ht="12.75">
      <c r="G121" s="8" t="s">
        <v>48</v>
      </c>
    </row>
    <row r="122" ht="12.75">
      <c r="G122" s="1" t="s">
        <v>49</v>
      </c>
    </row>
    <row r="123" ht="12.75">
      <c r="G123" s="1" t="s">
        <v>50</v>
      </c>
    </row>
    <row r="125" spans="6:10" ht="12.75">
      <c r="F125" s="19" t="s">
        <v>55</v>
      </c>
      <c r="G125" s="19" t="s">
        <v>42</v>
      </c>
      <c r="H125" s="19" t="s">
        <v>56</v>
      </c>
      <c r="I125" s="19" t="s">
        <v>43</v>
      </c>
      <c r="J125" s="19" t="s">
        <v>10</v>
      </c>
    </row>
    <row r="126" spans="2:10" ht="12.75">
      <c r="B126" s="18" t="s">
        <v>51</v>
      </c>
      <c r="C126" s="5"/>
      <c r="D126" s="5"/>
      <c r="E126" s="6"/>
      <c r="F126" s="2">
        <v>78</v>
      </c>
      <c r="G126" s="2">
        <v>0</v>
      </c>
      <c r="H126" s="2">
        <v>0</v>
      </c>
      <c r="I126" s="2"/>
      <c r="J126" s="10">
        <f>SUM(F126:I126)</f>
        <v>78</v>
      </c>
    </row>
    <row r="127" spans="2:10" ht="12.75">
      <c r="B127" s="18" t="s">
        <v>52</v>
      </c>
      <c r="C127" s="5"/>
      <c r="D127" s="5"/>
      <c r="E127" s="6"/>
      <c r="F127" s="53">
        <v>119.4</v>
      </c>
      <c r="G127" s="53">
        <v>0</v>
      </c>
      <c r="H127" s="53">
        <v>0</v>
      </c>
      <c r="I127" s="2"/>
      <c r="J127" s="10">
        <f>SUM(F127:I127)</f>
        <v>119.4</v>
      </c>
    </row>
    <row r="128" spans="2:10" ht="12.75">
      <c r="B128" s="18" t="s">
        <v>53</v>
      </c>
      <c r="C128" s="5"/>
      <c r="D128" s="5"/>
      <c r="E128" s="6"/>
      <c r="F128" s="2">
        <v>0</v>
      </c>
      <c r="G128" s="2">
        <v>116</v>
      </c>
      <c r="H128" s="2">
        <v>11</v>
      </c>
      <c r="I128" s="10">
        <v>131</v>
      </c>
      <c r="J128" s="10">
        <f>SUM(F128:I128)</f>
        <v>258</v>
      </c>
    </row>
    <row r="129" spans="2:10" ht="12.75">
      <c r="B129" s="18" t="s">
        <v>54</v>
      </c>
      <c r="C129" s="5"/>
      <c r="D129" s="5"/>
      <c r="E129" s="6"/>
      <c r="F129" s="53">
        <v>0</v>
      </c>
      <c r="G129" s="53">
        <v>145.42</v>
      </c>
      <c r="H129" s="53">
        <v>7.8</v>
      </c>
      <c r="I129" s="10">
        <f>113897.78/1000</f>
        <v>113.89778</v>
      </c>
      <c r="J129" s="10">
        <f>SUM(F129:I129)</f>
        <v>267.11778</v>
      </c>
    </row>
    <row r="131" ht="12.75">
      <c r="B131" s="7" t="s">
        <v>57</v>
      </c>
    </row>
    <row r="132" ht="12.75">
      <c r="B132" s="7"/>
    </row>
    <row r="133" ht="12.75">
      <c r="B133" s="20" t="s">
        <v>58</v>
      </c>
    </row>
    <row r="134" ht="12.75">
      <c r="B134" s="7" t="s">
        <v>59</v>
      </c>
    </row>
    <row r="135" ht="12.75">
      <c r="B135" s="20" t="s">
        <v>60</v>
      </c>
    </row>
    <row r="136" ht="12.75">
      <c r="B136" s="20" t="s">
        <v>61</v>
      </c>
    </row>
    <row r="138" ht="12.75">
      <c r="B138" t="s">
        <v>62</v>
      </c>
    </row>
    <row r="139" ht="12.75">
      <c r="B139" t="s">
        <v>63</v>
      </c>
    </row>
    <row r="140" ht="12.75">
      <c r="B140" t="s">
        <v>64</v>
      </c>
    </row>
    <row r="142" ht="12.75">
      <c r="B142" t="s">
        <v>65</v>
      </c>
    </row>
    <row r="143" ht="12.75">
      <c r="B143" t="s">
        <v>66</v>
      </c>
    </row>
    <row r="144" ht="12.75">
      <c r="B144" t="s">
        <v>67</v>
      </c>
    </row>
    <row r="146" ht="12.75">
      <c r="B146" t="s">
        <v>68</v>
      </c>
    </row>
    <row r="147" ht="12.75">
      <c r="B147" t="s">
        <v>69</v>
      </c>
    </row>
    <row r="148" ht="12.75">
      <c r="B148" t="s">
        <v>70</v>
      </c>
    </row>
    <row r="150" ht="12.75">
      <c r="B150" t="s">
        <v>71</v>
      </c>
    </row>
    <row r="151" ht="12.75">
      <c r="B151" t="s">
        <v>72</v>
      </c>
    </row>
    <row r="152" ht="12.75">
      <c r="B152" t="s">
        <v>73</v>
      </c>
    </row>
    <row r="153" ht="12.75">
      <c r="B153" t="s">
        <v>74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Calvin Timmerman</cp:lastModifiedBy>
  <cp:lastPrinted>2005-07-19T13:10:28Z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