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<sst xmlns="http://schemas.openxmlformats.org/spreadsheetml/2006/main" count="156" uniqueCount="76">
  <si>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</si>
  <si>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</si>
  <si>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</si>
  <si>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</si>
  <si>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</si>
  <si>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</si>
  <si>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</si>
  <si>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</si>
  <si>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</si>
  <si>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</si>
  <si>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</si>
  <si>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</si>
  <si>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</si>
  <si>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</si>
  <si>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</si>
  <si>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</si>
  <si>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</si>
  <si>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</si>
  <si>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</si>
  <si>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</si>
  <si>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</si>
  <si>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</si>
  <si>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</si>
  <si>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</si>
  <si>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</si>
  <si>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</si>
  <si>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</si>
  <si>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</si>
  <si>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</si>
  <si>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Conectiv Power Delivery</t>
  </si>
  <si>
    <t>Conectiv Switches from Supplier</t>
  </si>
  <si>
    <t>Conectiv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</si>
  <si>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</si>
  <si>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</si>
  <si>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</si>
  <si>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</si>
  <si>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</si>
  <si>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</si>
  <si>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</si>
  <si>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</si>
  <si>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</si>
  <si>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</si>
  <si>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</si>
  <si>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</si>
  <si>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</si>
  <si>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</si>
  <si>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</si>
  <si>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</si>
  <si>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</si>
  <si>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</si>
  <si>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</si>
  <si>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</si>
  <si>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</si>
  <si>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</si>
  <si>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</si>
  <si>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</si>
  <si>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Conectiv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</si>
  <si>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</si>
  <si>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</si>
  <si>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</si>
  <si>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</si>
  <si>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</si>
  <si>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</si>
  <si>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</si>
  <si>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</si>
  <si>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</si>
  <si>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</si>
  <si>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</si>
  <si>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</si>
  <si>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</si>
  <si>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</si>
  <si>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</si>
  <si>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</si>
  <si>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</si>
  <si>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</si>
  <si>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February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</si>
</sst>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I130" sqref="I130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2</v>
      </c>
      <c r="G10" s="34">
        <v>51</v>
      </c>
      <c r="H10" s="34">
        <v>35</v>
      </c>
      <c r="I10" s="34">
        <f>SUM(F10:H10)</f>
        <v>88</v>
      </c>
      <c r="J10" s="34">
        <f>SUM(E10:H10)</f>
        <v>88</v>
      </c>
    </row>
    <row r="11" spans="2:10" ht="12.75">
      <c r="B11" s="18" t="s">
        <v>12</v>
      </c>
      <c r="C11" s="5"/>
      <c r="D11" s="6"/>
      <c r="E11" s="34">
        <v>46</v>
      </c>
      <c r="F11" s="34">
        <v>415</v>
      </c>
      <c r="G11" s="34">
        <v>1596</v>
      </c>
      <c r="H11" s="34">
        <v>469</v>
      </c>
      <c r="I11" s="34">
        <f>SUM(F11:H11)</f>
        <v>2480</v>
      </c>
      <c r="J11" s="34">
        <f>SUM(E11:H11)</f>
        <v>2526</v>
      </c>
    </row>
    <row r="12" spans="2:10" ht="12.75">
      <c r="B12" s="18" t="s">
        <v>29</v>
      </c>
      <c r="C12" s="5"/>
      <c r="D12" s="6"/>
      <c r="E12" s="34">
        <v>197</v>
      </c>
      <c r="F12" s="34">
        <v>1638</v>
      </c>
      <c r="G12" s="34">
        <v>217</v>
      </c>
      <c r="H12" s="34">
        <v>76</v>
      </c>
      <c r="I12" s="34">
        <f>SUM(F12:H12)</f>
        <v>1931</v>
      </c>
      <c r="J12" s="34">
        <f>SUM(E12:H12)</f>
        <v>2128</v>
      </c>
    </row>
    <row r="13" spans="2:10" ht="12.75">
      <c r="B13" s="18" t="s">
        <v>13</v>
      </c>
      <c r="C13" s="5"/>
      <c r="D13" s="6"/>
      <c r="E13" s="34">
        <v>38522</v>
      </c>
      <c r="F13" s="34">
        <v>4841</v>
      </c>
      <c r="G13" s="34">
        <v>3720</v>
      </c>
      <c r="H13" s="34">
        <v>394</v>
      </c>
      <c r="I13" s="34">
        <f>SUM(F13:H13)</f>
        <v>8955</v>
      </c>
      <c r="J13" s="34">
        <f>SUM(E13:H13)</f>
        <v>47477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38765</v>
      </c>
      <c r="F15" s="49">
        <f t="shared" si="0"/>
        <v>6896</v>
      </c>
      <c r="G15" s="49">
        <f t="shared" si="0"/>
        <v>5584</v>
      </c>
      <c r="H15" s="49">
        <f t="shared" si="0"/>
        <v>974</v>
      </c>
      <c r="I15" s="49">
        <f t="shared" si="0"/>
        <v>13454</v>
      </c>
      <c r="J15" s="49">
        <f t="shared" si="0"/>
        <v>52219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205873</v>
      </c>
      <c r="F20" s="34">
        <v>26413</v>
      </c>
      <c r="G20" s="34">
        <v>1312</v>
      </c>
      <c r="H20" s="34">
        <v>119</v>
      </c>
      <c r="I20" s="34">
        <f>SUM(F20:H20)</f>
        <v>27844</v>
      </c>
      <c r="J20" s="34">
        <f>SUM(E20:H20)</f>
        <v>233717</v>
      </c>
    </row>
    <row r="21" spans="2:10" ht="12.75">
      <c r="B21" s="18" t="s">
        <v>15</v>
      </c>
      <c r="C21" s="5"/>
      <c r="D21" s="6"/>
      <c r="E21" s="34">
        <v>1075420</v>
      </c>
      <c r="F21" s="34">
        <v>107056</v>
      </c>
      <c r="G21" s="34">
        <v>9403</v>
      </c>
      <c r="H21" s="34">
        <v>626</v>
      </c>
      <c r="I21" s="34">
        <f>SUM(F21:H21)</f>
        <v>117085</v>
      </c>
      <c r="J21" s="34">
        <f>SUM(E21:H21)</f>
        <v>1192505</v>
      </c>
    </row>
    <row r="22" spans="2:10" ht="12.75">
      <c r="B22" s="18" t="s">
        <v>29</v>
      </c>
      <c r="C22" s="5"/>
      <c r="D22" s="6"/>
      <c r="E22" s="34">
        <v>168264</v>
      </c>
      <c r="F22" s="34">
        <v>31132</v>
      </c>
      <c r="G22" s="34">
        <v>797</v>
      </c>
      <c r="H22" s="34">
        <v>84</v>
      </c>
      <c r="I22" s="34">
        <f>SUM(F22:H22)</f>
        <v>32013</v>
      </c>
      <c r="J22" s="34">
        <f>SUM(E22:H22)</f>
        <v>200277</v>
      </c>
    </row>
    <row r="23" spans="2:10" ht="12.75">
      <c r="B23" s="18" t="s">
        <v>13</v>
      </c>
      <c r="C23" s="5"/>
      <c r="D23" s="6"/>
      <c r="E23" s="34">
        <v>466641</v>
      </c>
      <c r="F23" s="34">
        <v>35236</v>
      </c>
      <c r="G23" s="34">
        <v>13439</v>
      </c>
      <c r="H23" s="34">
        <v>710</v>
      </c>
      <c r="I23" s="34">
        <f>SUM(F23:H23)</f>
        <v>49385</v>
      </c>
      <c r="J23" s="34">
        <f>SUM(E23:H23)</f>
        <v>516026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1916198</v>
      </c>
      <c r="F25" s="49">
        <f t="shared" si="1"/>
        <v>199837</v>
      </c>
      <c r="G25" s="49">
        <f t="shared" si="1"/>
        <v>24951</v>
      </c>
      <c r="H25" s="49">
        <f t="shared" si="1"/>
        <v>1539</v>
      </c>
      <c r="I25" s="49">
        <f t="shared" si="1"/>
        <v>226327</v>
      </c>
      <c r="J25" s="49">
        <f t="shared" si="1"/>
        <v>2142525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7.572028925150494E-05</v>
      </c>
      <c r="G30" s="35">
        <f t="shared" si="2"/>
        <v>0.038871951219512195</v>
      </c>
      <c r="H30" s="35">
        <f t="shared" si="2"/>
        <v>0.29411764705882354</v>
      </c>
      <c r="I30" s="35">
        <f t="shared" si="2"/>
        <v>0.0031604654503663266</v>
      </c>
      <c r="J30" s="35">
        <f t="shared" si="2"/>
        <v>0.00037652374452863934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4.277398597757155E-05</v>
      </c>
      <c r="F31" s="35">
        <f t="shared" si="3"/>
        <v>0.0038764758630996862</v>
      </c>
      <c r="G31" s="35">
        <f t="shared" si="3"/>
        <v>0.16973306391577156</v>
      </c>
      <c r="H31" s="35">
        <f t="shared" si="3"/>
        <v>0.7492012779552716</v>
      </c>
      <c r="I31" s="35">
        <f t="shared" si="3"/>
        <v>0.021181193150275442</v>
      </c>
      <c r="J31" s="35">
        <f t="shared" si="3"/>
        <v>0.002118230112242716</v>
      </c>
    </row>
    <row r="32" spans="2:10" ht="12.75">
      <c r="B32" s="18" t="s">
        <v>29</v>
      </c>
      <c r="C32" s="5"/>
      <c r="D32" s="6"/>
      <c r="E32" s="35">
        <f t="shared" si="3"/>
        <v>0.0011707792516521657</v>
      </c>
      <c r="F32" s="35">
        <f t="shared" si="3"/>
        <v>0.05261467300526789</v>
      </c>
      <c r="G32" s="35">
        <f t="shared" si="3"/>
        <v>0.2722710163111669</v>
      </c>
      <c r="H32" s="35">
        <f t="shared" si="3"/>
        <v>0.9047619047619048</v>
      </c>
      <c r="I32" s="35">
        <f t="shared" si="3"/>
        <v>0.060319245306594195</v>
      </c>
      <c r="J32" s="35">
        <f t="shared" si="3"/>
        <v>0.010625283981685366</v>
      </c>
    </row>
    <row r="33" spans="2:10" ht="12.75">
      <c r="B33" s="18" t="s">
        <v>13</v>
      </c>
      <c r="C33" s="5"/>
      <c r="D33" s="6"/>
      <c r="E33" s="35">
        <f t="shared" si="3"/>
        <v>0.08255168319971884</v>
      </c>
      <c r="F33" s="35">
        <f t="shared" si="3"/>
        <v>0.13738789873992507</v>
      </c>
      <c r="G33" s="35">
        <f t="shared" si="3"/>
        <v>0.2768063099933031</v>
      </c>
      <c r="H33" s="35">
        <f t="shared" si="3"/>
        <v>0.5549295774647888</v>
      </c>
      <c r="I33" s="35">
        <f t="shared" si="3"/>
        <v>0.18133036347068948</v>
      </c>
      <c r="J33" s="35">
        <f t="shared" si="3"/>
        <v>0.09200505400890653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0.020230164106214494</v>
      </c>
      <c r="F35" s="36">
        <f t="shared" si="4"/>
        <v>0.034508124121158744</v>
      </c>
      <c r="G35" s="36">
        <f t="shared" si="4"/>
        <v>0.22379864534487595</v>
      </c>
      <c r="H35" s="36">
        <f t="shared" si="4"/>
        <v>0.6328784925276153</v>
      </c>
      <c r="I35" s="36">
        <f t="shared" si="4"/>
        <v>0.059444962377445024</v>
      </c>
      <c r="J35" s="36">
        <f t="shared" si="4"/>
        <v>0.02437264442655278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0.8</v>
      </c>
      <c r="G47" s="45">
        <v>7.8</v>
      </c>
      <c r="H47" s="45">
        <v>127.6</v>
      </c>
      <c r="I47" s="45">
        <f>SUM(F47:H47)</f>
        <v>136.2</v>
      </c>
      <c r="J47" s="45">
        <f>SUM(E47:H47)</f>
        <v>136.2</v>
      </c>
    </row>
    <row r="48" spans="2:10" ht="12.75">
      <c r="B48" s="33" t="s">
        <v>15</v>
      </c>
      <c r="C48" s="12"/>
      <c r="D48" s="13"/>
      <c r="E48" s="45">
        <v>0.19</v>
      </c>
      <c r="F48" s="45">
        <v>6.74</v>
      </c>
      <c r="G48" s="45">
        <v>288.49</v>
      </c>
      <c r="H48" s="45">
        <v>1454.99</v>
      </c>
      <c r="I48" s="45">
        <f>SUM(F48:H48)</f>
        <v>1750.22</v>
      </c>
      <c r="J48" s="45">
        <f>SUM(E48:H48)</f>
        <v>1750.41</v>
      </c>
    </row>
    <row r="49" spans="2:10" ht="12.75">
      <c r="B49" s="33" t="s">
        <v>29</v>
      </c>
      <c r="C49" s="12"/>
      <c r="D49" s="13"/>
      <c r="E49" s="45">
        <v>0.6</v>
      </c>
      <c r="F49" s="45">
        <v>17.2</v>
      </c>
      <c r="G49" s="45">
        <v>40.9</v>
      </c>
      <c r="H49" s="45">
        <v>128.7</v>
      </c>
      <c r="I49" s="45">
        <f>SUM(F49:H49)</f>
        <v>186.79999999999998</v>
      </c>
      <c r="J49" s="45">
        <f>SUM(E49:H49)</f>
        <v>187.39999999999998</v>
      </c>
    </row>
    <row r="50" spans="2:10" ht="12.75">
      <c r="B50" s="33" t="s">
        <v>13</v>
      </c>
      <c r="C50" s="12"/>
      <c r="D50" s="13"/>
      <c r="E50" s="45">
        <f>151116.44/1000</f>
        <v>151.11644</v>
      </c>
      <c r="F50" s="45">
        <f>28032.39/1000</f>
        <v>28.03239</v>
      </c>
      <c r="G50" s="45">
        <f>305919.17/1000</f>
        <v>305.91917</v>
      </c>
      <c r="H50" s="45">
        <f>671448.35/1000</f>
        <v>671.44835</v>
      </c>
      <c r="I50" s="45">
        <f>SUM(F50:H50)</f>
        <v>1005.3999100000001</v>
      </c>
      <c r="J50" s="45">
        <f>SUM(E50:H50)</f>
        <v>1156.5163499999999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151.90644</v>
      </c>
      <c r="F52" s="44">
        <f t="shared" si="5"/>
        <v>52.77239</v>
      </c>
      <c r="G52" s="44">
        <f t="shared" si="5"/>
        <v>643.10917</v>
      </c>
      <c r="H52" s="44">
        <f t="shared" si="5"/>
        <v>2382.73835</v>
      </c>
      <c r="I52" s="44">
        <f t="shared" si="5"/>
        <v>3078.6199100000003</v>
      </c>
      <c r="J52" s="44">
        <f t="shared" si="5"/>
        <v>3230.52635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685.3</v>
      </c>
      <c r="F57" s="45">
        <v>143.3</v>
      </c>
      <c r="G57" s="45">
        <v>178.1</v>
      </c>
      <c r="H57" s="45">
        <v>241.5</v>
      </c>
      <c r="I57" s="45">
        <f>SUM(F57:H57)</f>
        <v>562.9</v>
      </c>
      <c r="J57" s="45">
        <f>SUM(E57:H57)</f>
        <v>1248.1999999999998</v>
      </c>
    </row>
    <row r="58" spans="2:10" ht="12.75">
      <c r="B58" s="33" t="s">
        <v>15</v>
      </c>
      <c r="C58" s="12"/>
      <c r="D58" s="13"/>
      <c r="E58" s="45">
        <v>3261.55</v>
      </c>
      <c r="F58" s="45">
        <v>817.33</v>
      </c>
      <c r="G58" s="45">
        <v>1341.7</v>
      </c>
      <c r="H58" s="45">
        <v>1602.76</v>
      </c>
      <c r="I58" s="45">
        <f>SUM(F58:H58)</f>
        <v>3761.79</v>
      </c>
      <c r="J58" s="45">
        <f>SUM(E58:H58)</f>
        <v>7023.34</v>
      </c>
    </row>
    <row r="59" spans="2:10" ht="12.75">
      <c r="B59" s="33" t="s">
        <v>29</v>
      </c>
      <c r="C59" s="12"/>
      <c r="D59" s="13"/>
      <c r="E59" s="45">
        <v>480.5</v>
      </c>
      <c r="F59" s="45">
        <v>170</v>
      </c>
      <c r="G59" s="45">
        <v>122.3</v>
      </c>
      <c r="H59" s="45">
        <v>134.6</v>
      </c>
      <c r="I59" s="45">
        <f>SUM(F59:H59)</f>
        <v>426.9</v>
      </c>
      <c r="J59" s="45">
        <f>SUM(E59:H59)</f>
        <v>907.4</v>
      </c>
    </row>
    <row r="60" spans="2:10" ht="12.75">
      <c r="B60" s="33" t="s">
        <v>13</v>
      </c>
      <c r="C60" s="12"/>
      <c r="D60" s="13"/>
      <c r="E60" s="45">
        <f>1529853.72/1000</f>
        <v>1529.85372</v>
      </c>
      <c r="F60" s="45">
        <f>156413.53/1000</f>
        <v>156.41353</v>
      </c>
      <c r="G60" s="45">
        <f>877261.72/1000</f>
        <v>877.26172</v>
      </c>
      <c r="H60" s="45">
        <f>839067.86/1000</f>
        <v>839.06786</v>
      </c>
      <c r="I60" s="45">
        <f>SUM(F60:H60)</f>
        <v>1872.74311</v>
      </c>
      <c r="J60" s="45">
        <f>SUM(E60:H60)</f>
        <v>3402.5968300000004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5957.20372</v>
      </c>
      <c r="F62" s="44">
        <f t="shared" si="6"/>
        <v>1287.0435300000001</v>
      </c>
      <c r="G62" s="44">
        <f t="shared" si="6"/>
        <v>2519.36172</v>
      </c>
      <c r="H62" s="44">
        <f t="shared" si="6"/>
        <v>2817.92786</v>
      </c>
      <c r="I62" s="44">
        <f t="shared" si="6"/>
        <v>6624.33311</v>
      </c>
      <c r="J62" s="44">
        <f t="shared" si="6"/>
        <v>12581.536830000001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0.005582693649685973</v>
      </c>
      <c r="G67" s="35">
        <f t="shared" si="7"/>
        <v>0.043795620437956206</v>
      </c>
      <c r="H67" s="35">
        <f t="shared" si="7"/>
        <v>0.5283643892339545</v>
      </c>
      <c r="I67" s="35">
        <f t="shared" si="7"/>
        <v>0.24196127198436665</v>
      </c>
      <c r="J67" s="35">
        <f t="shared" si="7"/>
        <v>0.10911712866527801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5.825451089206052E-05</v>
      </c>
      <c r="F68" s="35">
        <f t="shared" si="8"/>
        <v>0.00824636315808792</v>
      </c>
      <c r="G68" s="35">
        <f t="shared" si="8"/>
        <v>0.21501826041589028</v>
      </c>
      <c r="H68" s="35">
        <f t="shared" si="8"/>
        <v>0.9078027901869276</v>
      </c>
      <c r="I68" s="35">
        <f aca="true" t="shared" si="9" ref="I68:J70">I48/I58</f>
        <v>0.46526254788278987</v>
      </c>
      <c r="J68" s="35">
        <f t="shared" si="9"/>
        <v>0.24922757548402896</v>
      </c>
    </row>
    <row r="69" spans="2:10" ht="12.75">
      <c r="B69" s="33" t="s">
        <v>29</v>
      </c>
      <c r="C69" s="5"/>
      <c r="D69" s="6"/>
      <c r="E69" s="35">
        <f t="shared" si="8"/>
        <v>0.0012486992715920915</v>
      </c>
      <c r="F69" s="35">
        <f t="shared" si="8"/>
        <v>0.10117647058823528</v>
      </c>
      <c r="G69" s="35">
        <f t="shared" si="8"/>
        <v>0.33442354865085855</v>
      </c>
      <c r="H69" s="35">
        <f t="shared" si="8"/>
        <v>0.9561664190193164</v>
      </c>
      <c r="I69" s="35">
        <f t="shared" si="9"/>
        <v>0.43757320215507145</v>
      </c>
      <c r="J69" s="35">
        <f t="shared" si="9"/>
        <v>0.20652413489089705</v>
      </c>
    </row>
    <row r="70" spans="2:10" ht="12.75">
      <c r="B70" s="33" t="s">
        <v>13</v>
      </c>
      <c r="C70" s="5"/>
      <c r="D70" s="6"/>
      <c r="E70" s="35">
        <f t="shared" si="8"/>
        <v>0.09877835901853414</v>
      </c>
      <c r="F70" s="35">
        <f t="shared" si="8"/>
        <v>0.17921972606845454</v>
      </c>
      <c r="G70" s="35">
        <f t="shared" si="8"/>
        <v>0.34872052778046675</v>
      </c>
      <c r="H70" s="35">
        <f t="shared" si="8"/>
        <v>0.8002312828428442</v>
      </c>
      <c r="I70" s="35">
        <f t="shared" si="9"/>
        <v>0.5368594895004046</v>
      </c>
      <c r="J70" s="35">
        <f t="shared" si="9"/>
        <v>0.3398922669307253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0.025499621490198087</v>
      </c>
      <c r="F72" s="36">
        <f t="shared" si="10"/>
        <v>0.04100280120284665</v>
      </c>
      <c r="G72" s="36">
        <f t="shared" si="10"/>
        <v>0.2552667069975168</v>
      </c>
      <c r="H72" s="36">
        <f t="shared" si="10"/>
        <v>0.8455639989307605</v>
      </c>
      <c r="I72" s="36">
        <f t="shared" si="10"/>
        <v>0.46474412727713815</v>
      </c>
      <c r="J72" s="36">
        <f t="shared" si="10"/>
        <v>0.25676722912712724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1</v>
      </c>
      <c r="G77" s="28">
        <v>4</v>
      </c>
      <c r="H77" s="50">
        <v>5</v>
      </c>
      <c r="I77" s="46"/>
      <c r="J77" s="46"/>
    </row>
    <row r="78" spans="2:10" ht="12.75">
      <c r="B78" s="33" t="s">
        <v>15</v>
      </c>
      <c r="C78" s="5"/>
      <c r="D78" s="6"/>
      <c r="E78" s="28">
        <v>2</v>
      </c>
      <c r="F78" s="28">
        <v>7</v>
      </c>
      <c r="G78" s="28">
        <v>13</v>
      </c>
      <c r="H78" s="50">
        <v>14</v>
      </c>
      <c r="I78" s="46"/>
      <c r="J78" s="46"/>
    </row>
    <row r="79" spans="2:10" ht="12.75">
      <c r="B79" s="33" t="s">
        <v>29</v>
      </c>
      <c r="C79" s="5"/>
      <c r="D79" s="6"/>
      <c r="E79" s="28">
        <v>3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4</v>
      </c>
      <c r="F80" s="28">
        <v>5</v>
      </c>
      <c r="G80" s="28">
        <v>11</v>
      </c>
      <c r="H80" s="50">
        <v>12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1</v>
      </c>
      <c r="H94" s="28">
        <v>0</v>
      </c>
      <c r="I94" s="28">
        <f>SUM(F94:H94)</f>
        <v>1</v>
      </c>
      <c r="J94" s="28">
        <f>SUM(E94:H94)</f>
        <v>1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7</v>
      </c>
      <c r="H95" s="28">
        <v>5</v>
      </c>
      <c r="I95" s="28">
        <f aca="true" t="shared" si="11" ref="I95:I101">SUM(F95:H95)</f>
        <v>12</v>
      </c>
      <c r="J95" s="28">
        <f aca="true" t="shared" si="12" ref="J95:J101">SUM(E95:H95)</f>
        <v>12</v>
      </c>
    </row>
    <row r="96" spans="2:10" ht="12.75">
      <c r="B96" s="18" t="s">
        <v>27</v>
      </c>
      <c r="C96" s="5"/>
      <c r="D96" s="6"/>
      <c r="E96" s="28">
        <v>0</v>
      </c>
      <c r="F96" s="28">
        <v>0</v>
      </c>
      <c r="G96" s="28">
        <v>19</v>
      </c>
      <c r="H96" s="28">
        <v>18</v>
      </c>
      <c r="I96" s="28">
        <f t="shared" si="11"/>
        <v>37</v>
      </c>
      <c r="J96" s="28">
        <f t="shared" si="12"/>
        <v>37</v>
      </c>
    </row>
    <row r="97" spans="2:10" ht="12.75">
      <c r="B97" s="18" t="s">
        <v>28</v>
      </c>
      <c r="C97" s="5"/>
      <c r="D97" s="6"/>
      <c r="E97" s="28">
        <v>0</v>
      </c>
      <c r="F97" s="28">
        <v>2</v>
      </c>
      <c r="G97" s="28">
        <v>34</v>
      </c>
      <c r="H97" s="28">
        <v>10</v>
      </c>
      <c r="I97" s="28">
        <f t="shared" si="11"/>
        <v>46</v>
      </c>
      <c r="J97" s="28">
        <f t="shared" si="12"/>
        <v>46</v>
      </c>
    </row>
    <row r="98" spans="2:10" ht="12.75">
      <c r="B98" s="18" t="s">
        <v>30</v>
      </c>
      <c r="C98" s="5"/>
      <c r="D98" s="6"/>
      <c r="E98" s="28">
        <v>0</v>
      </c>
      <c r="F98" s="28">
        <v>4</v>
      </c>
      <c r="G98" s="28">
        <v>2</v>
      </c>
      <c r="H98" s="28">
        <v>0</v>
      </c>
      <c r="I98" s="28">
        <f t="shared" si="11"/>
        <v>6</v>
      </c>
      <c r="J98" s="28">
        <f t="shared" si="12"/>
        <v>6</v>
      </c>
    </row>
    <row r="99" spans="2:10" ht="12.75">
      <c r="B99" s="18" t="s">
        <v>31</v>
      </c>
      <c r="C99" s="5"/>
      <c r="D99" s="6"/>
      <c r="E99" s="28">
        <v>0</v>
      </c>
      <c r="F99" s="28">
        <v>3</v>
      </c>
      <c r="G99" s="28">
        <v>2</v>
      </c>
      <c r="H99" s="28">
        <v>0</v>
      </c>
      <c r="I99" s="28">
        <f t="shared" si="11"/>
        <v>5</v>
      </c>
      <c r="J99" s="28">
        <f t="shared" si="12"/>
        <v>5</v>
      </c>
    </row>
    <row r="100" spans="2:10" ht="12.75">
      <c r="B100" s="18" t="s">
        <v>32</v>
      </c>
      <c r="C100" s="5"/>
      <c r="D100" s="6"/>
      <c r="E100" s="28">
        <v>32</v>
      </c>
      <c r="F100" s="28">
        <v>0</v>
      </c>
      <c r="G100" s="28">
        <v>2</v>
      </c>
      <c r="H100" s="28">
        <v>5</v>
      </c>
      <c r="I100" s="28">
        <f t="shared" si="11"/>
        <v>7</v>
      </c>
      <c r="J100" s="28">
        <f t="shared" si="12"/>
        <v>39</v>
      </c>
    </row>
    <row r="101" spans="2:10" ht="12.75">
      <c r="B101" s="18" t="s">
        <v>33</v>
      </c>
      <c r="C101" s="5"/>
      <c r="D101" s="6"/>
      <c r="E101" s="28">
        <v>8</v>
      </c>
      <c r="F101" s="28">
        <v>11</v>
      </c>
      <c r="G101" s="28">
        <v>395</v>
      </c>
      <c r="H101" s="28">
        <v>36</v>
      </c>
      <c r="I101" s="28">
        <f t="shared" si="11"/>
        <v>442</v>
      </c>
      <c r="J101" s="28">
        <f t="shared" si="12"/>
        <v>450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34</v>
      </c>
      <c r="C103" s="25"/>
      <c r="D103" s="26"/>
      <c r="E103" s="27">
        <f aca="true" t="shared" si="13" ref="E103:J104">E94+E96+E98+E100</f>
        <v>32</v>
      </c>
      <c r="F103" s="27">
        <f t="shared" si="13"/>
        <v>4</v>
      </c>
      <c r="G103" s="27">
        <f t="shared" si="13"/>
        <v>24</v>
      </c>
      <c r="H103" s="27">
        <f t="shared" si="13"/>
        <v>23</v>
      </c>
      <c r="I103" s="27">
        <f t="shared" si="13"/>
        <v>51</v>
      </c>
      <c r="J103" s="27">
        <f t="shared" si="13"/>
        <v>83</v>
      </c>
    </row>
    <row r="104" spans="2:10" ht="12.75">
      <c r="B104" s="29" t="s">
        <v>35</v>
      </c>
      <c r="C104" s="25"/>
      <c r="D104" s="26"/>
      <c r="E104" s="27">
        <f t="shared" si="13"/>
        <v>8</v>
      </c>
      <c r="F104" s="27">
        <f t="shared" si="13"/>
        <v>16</v>
      </c>
      <c r="G104" s="27">
        <f t="shared" si="13"/>
        <v>438</v>
      </c>
      <c r="H104" s="27">
        <f t="shared" si="13"/>
        <v>51</v>
      </c>
      <c r="I104" s="27">
        <f t="shared" si="13"/>
        <v>505</v>
      </c>
      <c r="J104" s="27">
        <f t="shared" si="13"/>
        <v>513</v>
      </c>
    </row>
    <row r="107" ht="12.75">
      <c r="G107" s="8" t="s">
        <v>36</v>
      </c>
    </row>
    <row r="108" ht="12.75">
      <c r="G108" s="1" t="s">
        <v>37</v>
      </c>
    </row>
    <row r="109" ht="12.75">
      <c r="G109" s="1" t="s">
        <v>38</v>
      </c>
    </row>
    <row r="110" ht="12.75">
      <c r="G110" s="1"/>
    </row>
    <row r="111" spans="8:10" ht="12.75">
      <c r="H111" s="2" t="s">
        <v>42</v>
      </c>
      <c r="I111" s="2" t="s">
        <v>43</v>
      </c>
      <c r="J111" s="2" t="s">
        <v>10</v>
      </c>
    </row>
    <row r="112" spans="2:10" ht="12.75">
      <c r="B112" s="4" t="s">
        <v>39</v>
      </c>
      <c r="C112" s="5"/>
      <c r="D112" s="5"/>
      <c r="E112" s="5"/>
      <c r="F112" s="5"/>
      <c r="G112" s="6"/>
      <c r="H112" s="47">
        <v>8</v>
      </c>
      <c r="I112" s="47">
        <v>6486</v>
      </c>
      <c r="J112" s="47">
        <f>SUM(H112:I112)</f>
        <v>6494</v>
      </c>
    </row>
    <row r="113" spans="2:10" ht="12.75">
      <c r="B113" s="4" t="s">
        <v>40</v>
      </c>
      <c r="C113" s="5"/>
      <c r="D113" s="5"/>
      <c r="E113" s="5"/>
      <c r="F113" s="5"/>
      <c r="G113" s="6"/>
      <c r="H113" s="47">
        <v>86450</v>
      </c>
      <c r="I113" s="47">
        <v>56447</v>
      </c>
      <c r="J113" s="47">
        <f>SUM(H113:I113)</f>
        <v>142897</v>
      </c>
    </row>
    <row r="114" spans="2:10" ht="12.75">
      <c r="B114" s="4" t="s">
        <v>41</v>
      </c>
      <c r="C114" s="5"/>
      <c r="D114" s="5"/>
      <c r="E114" s="5"/>
      <c r="F114" s="5"/>
      <c r="G114" s="6"/>
      <c r="H114" s="9">
        <f>H112/H113</f>
        <v>9.253903990746097E-05</v>
      </c>
      <c r="I114" s="9">
        <f>I112/I113</f>
        <v>0.11490424646128226</v>
      </c>
      <c r="J114" s="9">
        <f>J112/J113</f>
        <v>0.045445320755509215</v>
      </c>
    </row>
    <row r="116" spans="2:10" ht="12.75">
      <c r="B116" s="4" t="s">
        <v>44</v>
      </c>
      <c r="C116" s="5"/>
      <c r="D116" s="5"/>
      <c r="E116" s="5"/>
      <c r="F116" s="5"/>
      <c r="G116" s="6"/>
      <c r="H116" s="53">
        <v>0.04</v>
      </c>
      <c r="I116" s="53">
        <f>36460.95/1000</f>
        <v>36.46095</v>
      </c>
      <c r="J116" s="53">
        <f>SUM(H116:I116)</f>
        <v>36.500949999999996</v>
      </c>
    </row>
    <row r="117" spans="2:10" ht="12.75">
      <c r="B117" s="4" t="s">
        <v>45</v>
      </c>
      <c r="C117" s="5"/>
      <c r="D117" s="5"/>
      <c r="E117" s="5"/>
      <c r="F117" s="5"/>
      <c r="G117" s="6"/>
      <c r="H117" s="53">
        <v>368.63</v>
      </c>
      <c r="I117" s="53">
        <f>305414.12/1000</f>
        <v>305.41411999999997</v>
      </c>
      <c r="J117" s="53">
        <f>SUM(H117:I117)</f>
        <v>674.04412</v>
      </c>
    </row>
    <row r="118" spans="2:10" ht="12.75">
      <c r="B118" s="4" t="s">
        <v>46</v>
      </c>
      <c r="C118" s="5"/>
      <c r="D118" s="5"/>
      <c r="E118" s="5"/>
      <c r="F118" s="5"/>
      <c r="G118" s="6"/>
      <c r="H118" s="9">
        <f>H116/H117</f>
        <v>0.00010850988796354068</v>
      </c>
      <c r="I118" s="9">
        <f>I116/I117</f>
        <v>0.11938200499701848</v>
      </c>
      <c r="J118" s="9">
        <f>J116/J117</f>
        <v>0.05415216736850993</v>
      </c>
    </row>
    <row r="119" ht="12.75">
      <c r="G119" s="1" t="s">
        <v>47</v>
      </c>
    </row>
    <row r="121" ht="12.75">
      <c r="G121" s="8" t="s">
        <v>48</v>
      </c>
    </row>
    <row r="122" ht="12.75">
      <c r="G122" s="1" t="s">
        <v>49</v>
      </c>
    </row>
    <row r="123" ht="12.75">
      <c r="G123" s="1" t="s">
        <v>50</v>
      </c>
    </row>
    <row r="125" spans="6:10" ht="12.75">
      <c r="F125" s="19" t="s">
        <v>55</v>
      </c>
      <c r="G125" s="19" t="s">
        <v>42</v>
      </c>
      <c r="H125" s="19" t="s">
        <v>56</v>
      </c>
      <c r="I125" s="19" t="s">
        <v>43</v>
      </c>
      <c r="J125" s="19" t="s">
        <v>10</v>
      </c>
    </row>
    <row r="126" spans="2:10" ht="12.75">
      <c r="B126" s="18" t="s">
        <v>51</v>
      </c>
      <c r="C126" s="5"/>
      <c r="D126" s="5"/>
      <c r="E126" s="6"/>
      <c r="F126" s="2">
        <v>84</v>
      </c>
      <c r="G126" s="2">
        <v>131</v>
      </c>
      <c r="H126" s="2">
        <v>7</v>
      </c>
      <c r="I126" s="10">
        <v>316</v>
      </c>
      <c r="J126" s="10">
        <f>SUM(F126:I126)</f>
        <v>538</v>
      </c>
    </row>
    <row r="127" spans="2:10" ht="12.75">
      <c r="B127" s="18" t="s">
        <v>52</v>
      </c>
      <c r="C127" s="5"/>
      <c r="D127" s="5"/>
      <c r="E127" s="6"/>
      <c r="F127" s="53">
        <v>113.9</v>
      </c>
      <c r="G127" s="53">
        <v>122.37</v>
      </c>
      <c r="H127" s="53">
        <v>5.1</v>
      </c>
      <c r="I127" s="10">
        <f>167619.51/1000</f>
        <v>167.61951000000002</v>
      </c>
      <c r="J127" s="10">
        <f>SUM(F127:I127)</f>
        <v>408.98951</v>
      </c>
    </row>
    <row r="128" spans="2:10" ht="12.75">
      <c r="B128" s="18" t="s">
        <v>53</v>
      </c>
      <c r="C128" s="5"/>
      <c r="D128" s="5"/>
      <c r="E128" s="6"/>
      <c r="F128" s="2">
        <v>0</v>
      </c>
      <c r="G128" s="2">
        <v>26</v>
      </c>
      <c r="H128" s="2">
        <v>1</v>
      </c>
      <c r="I128" s="10">
        <v>0</v>
      </c>
      <c r="J128" s="10">
        <f>SUM(F128:I128)</f>
        <v>27</v>
      </c>
    </row>
    <row r="129" spans="2:10" ht="12.75">
      <c r="B129" s="18" t="s">
        <v>54</v>
      </c>
      <c r="C129" s="5"/>
      <c r="D129" s="5"/>
      <c r="E129" s="6"/>
      <c r="F129" s="53">
        <v>0</v>
      </c>
      <c r="G129" s="53">
        <v>25.39</v>
      </c>
      <c r="H129" s="53">
        <v>0.8</v>
      </c>
      <c r="I129" s="10">
        <v>0</v>
      </c>
      <c r="J129" s="10">
        <f>SUM(F129:I129)</f>
        <v>26.19</v>
      </c>
    </row>
    <row r="131" ht="12.75">
      <c r="B131" s="7" t="s">
        <v>57</v>
      </c>
    </row>
    <row r="132" ht="12.75">
      <c r="B132" s="7"/>
    </row>
    <row r="133" ht="12.75">
      <c r="B133" s="20" t="s">
        <v>58</v>
      </c>
    </row>
    <row r="134" ht="12.75">
      <c r="B134" s="7" t="s">
        <v>59</v>
      </c>
    </row>
    <row r="135" ht="12.75">
      <c r="B135" s="20" t="s">
        <v>60</v>
      </c>
    </row>
    <row r="136" ht="12.75">
      <c r="B136" s="20" t="s">
        <v>61</v>
      </c>
    </row>
    <row r="138" ht="12.75">
      <c r="B138" t="s">
        <v>62</v>
      </c>
    </row>
    <row r="139" ht="12.75">
      <c r="B139" t="s">
        <v>63</v>
      </c>
    </row>
    <row r="140" ht="12.75">
      <c r="B140" t="s">
        <v>64</v>
      </c>
    </row>
    <row r="142" ht="12.75">
      <c r="B142" t="s">
        <v>65</v>
      </c>
    </row>
    <row r="143" ht="12.75">
      <c r="B143" t="s">
        <v>66</v>
      </c>
    </row>
    <row r="144" ht="12.75">
      <c r="B144" t="s">
        <v>67</v>
      </c>
    </row>
    <row r="146" ht="12.75">
      <c r="B146" t="s">
        <v>68</v>
      </c>
    </row>
    <row r="147" ht="12.75">
      <c r="B147" t="s">
        <v>69</v>
      </c>
    </row>
    <row r="148" ht="12.75">
      <c r="B148" t="s">
        <v>70</v>
      </c>
    </row>
    <row r="150" ht="12.75">
      <c r="B150" t="s">
        <v>71</v>
      </c>
    </row>
    <row r="151" ht="12.75">
      <c r="B151" t="s">
        <v>72</v>
      </c>
    </row>
    <row r="152" ht="12.75">
      <c r="B152" t="s">
        <v>73</v>
      </c>
    </row>
    <row r="153" ht="12.75">
      <c r="B153" t="s">
        <v>74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Darius Bailey</cp:lastModifiedBy>
  <cp:lastPrinted>2005-02-24T15:32:18Z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